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XHOME\Home-W\w1050315.nzdf\Downloads\"/>
    </mc:Choice>
  </mc:AlternateContent>
  <bookViews>
    <workbookView xWindow="555" yWindow="195" windowWidth="28020" windowHeight="1471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expenses'!$A$1:$E$28</definedName>
    <definedName name="_xlnm.Print_Area" localSheetId="4">'Gifts and benefits'!$A$1:$F$43</definedName>
    <definedName name="_xlnm.Print_Area" localSheetId="2">Hospitality!$A$1:$E$31</definedName>
    <definedName name="_xlnm.Print_Area" localSheetId="0">'Summary and sign-off'!$A$1:$F$23</definedName>
    <definedName name="_xlnm.Print_Area" localSheetId="1">Travel!$A$1:$E$58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1" l="1"/>
  <c r="B16" i="1"/>
  <c r="B26" i="1" s="1"/>
  <c r="B58" i="1" s="1"/>
  <c r="B13" i="1"/>
  <c r="D41" i="4"/>
  <c r="C22" i="3"/>
  <c r="C24" i="2"/>
  <c r="C39" i="1"/>
  <c r="C56" i="1"/>
  <c r="B6" i="13"/>
  <c r="E60" i="13"/>
  <c r="C60" i="13"/>
  <c r="C43" i="4"/>
  <c r="F13" i="13" s="1"/>
  <c r="C42" i="4"/>
  <c r="F12" i="13" s="1"/>
  <c r="B60" i="13"/>
  <c r="B59" i="13"/>
  <c r="F59" i="13" s="1"/>
  <c r="D22" i="3" s="1"/>
  <c r="D59" i="13"/>
  <c r="B58" i="13"/>
  <c r="D58" i="13"/>
  <c r="D57" i="13"/>
  <c r="B57" i="13"/>
  <c r="D56" i="13"/>
  <c r="F56" i="13" s="1"/>
  <c r="D39" i="1" s="1"/>
  <c r="B56" i="13"/>
  <c r="D55" i="13"/>
  <c r="B2" i="4"/>
  <c r="B3" i="4"/>
  <c r="B2" i="3"/>
  <c r="B3" i="3"/>
  <c r="B2" i="2"/>
  <c r="B3" i="2"/>
  <c r="B2" i="1"/>
  <c r="B3" i="1"/>
  <c r="F58" i="13"/>
  <c r="D24" i="2"/>
  <c r="C13" i="13"/>
  <c r="C12" i="13"/>
  <c r="C11" i="13"/>
  <c r="C15" i="13" s="1"/>
  <c r="B5" i="4"/>
  <c r="B4" i="4"/>
  <c r="B5" i="3"/>
  <c r="B4" i="3"/>
  <c r="B5" i="2"/>
  <c r="B4" i="2"/>
  <c r="B5" i="1"/>
  <c r="B4" i="1"/>
  <c r="B56" i="1"/>
  <c r="B17" i="13"/>
  <c r="B39" i="1"/>
  <c r="B16" i="13" s="1"/>
  <c r="B22" i="3"/>
  <c r="B13" i="13"/>
  <c r="B24" i="2"/>
  <c r="B12" i="13"/>
  <c r="C41" i="4" l="1"/>
  <c r="F11" i="13" s="1"/>
  <c r="F60" i="13"/>
  <c r="E41" i="4" s="1"/>
  <c r="B55" i="13"/>
  <c r="C26" i="1"/>
  <c r="C16" i="13"/>
  <c r="C17" i="13"/>
  <c r="F57" i="13"/>
  <c r="D56" i="1" s="1"/>
  <c r="B15" i="13"/>
  <c r="B11" i="13" s="1"/>
  <c r="F55" i="13"/>
  <c r="D26" i="1" s="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9" authorId="0" shapeId="0">
      <text>
        <r>
          <rPr>
            <sz val="9"/>
            <color indexed="81"/>
            <rFont val="Tahoma"/>
            <family val="2"/>
          </rPr>
          <t xml:space="preserve">
Insert additional rows as needed:
- 'right click' on a row number (left of screen)
- select 'Insert' (this will insert a row above it)
</t>
        </r>
      </text>
    </comment>
    <comment ref="A42"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<sst xmlns="http://schemas.openxmlformats.org/spreadsheetml/2006/main" count="366" uniqueCount="211">
  <si>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</si>
  <si>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</si>
  <si>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</si>
  <si>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</si>
  <si>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</si>
  <si>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</si>
  <si>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</si>
  <si>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</si>
  <si>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</si>
  <si>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</si>
  <si>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</si>
  <si>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</si>
  <si>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</si>
  <si>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</si>
  <si>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</si>
  <si>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</si>
  <si>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</si>
  <si>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</si>
  <si>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</si>
  <si>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</si>
  <si>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</si>
  <si>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</si>
  <si>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</si>
  <si>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</si>
  <si>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</si>
  <si>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</si>
  <si>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</si>
  <si>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</si>
  <si>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</si>
  <si>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</si>
  <si>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</si>
  <si>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</si>
  <si>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</si>
  <si>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</si>
  <si>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</si>
  <si>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</si>
  <si>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</si>
  <si>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</si>
  <si>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</si>
  <si>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</si>
  <si>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</si>
  <si>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</si>
  <si>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</si>
  <si>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</si>
  <si>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</si>
  <si>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</si>
  <si>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</si>
  <si>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</si>
  <si>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</si>
  <si>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</si>
  <si>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</si>
  <si>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</si>
  <si>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</si>
  <si>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</si>
  <si>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</si>
  <si>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</si>
  <si>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</si>
  <si>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</si>
  <si>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</si>
  <si>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</si>
  <si>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</si>
  <si>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</si>
  <si>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</si>
  <si>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</si>
  <si>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</si>
  <si>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</si>
  <si>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</si>
  <si>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</si>
  <si>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</si>
  <si>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</si>
  <si>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</si>
  <si>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</si>
  <si>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</si>
  <si>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</si>
  <si>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</si>
  <si>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</si>
  <si>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</si>
  <si>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</si>
  <si>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</si>
  <si>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</si>
  <si>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</si>
  <si>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</si>
  <si>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</si>
  <si>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</si>
  <si>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</si>
  <si>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</si>
  <si>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</si>
  <si>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</si>
  <si>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</si>
  <si>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</si>
  <si>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</si>
  <si>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</si>
  <si>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</si>
  <si>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</si>
  <si>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</si>
  <si>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</si>
  <si>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</si>
  <si>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</si>
  <si>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</si>
  <si>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</si>
  <si>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</si>
  <si>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</si>
  <si>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</si>
  <si>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</si>
  <si>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</si>
  <si>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</si>
  <si>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</si>
  <si>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</si>
  <si>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</si>
  <si>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</si>
  <si>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</si>
  <si>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</si>
  <si>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</si>
  <si>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</si>
  <si>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</si>
  <si>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</si>
  <si>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</si>
  <si>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</si>
  <si>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</si>
  <si>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</si>
  <si>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Airfares</t>
  </si>
  <si>
    <t>USA/Korea</t>
  </si>
  <si>
    <t>PCR Tests</t>
  </si>
  <si>
    <t>Meals</t>
  </si>
  <si>
    <t>Fiji</t>
  </si>
  <si>
    <t>Singapore</t>
  </si>
  <si>
    <t>Rental Car</t>
  </si>
  <si>
    <t>Petrol for Rental car</t>
  </si>
  <si>
    <t>Taxi</t>
  </si>
  <si>
    <t>Wellington</t>
  </si>
  <si>
    <t>Taxi Defence House to US Embassy</t>
  </si>
  <si>
    <t>Taxi Defence House to Risk &amp; Assurance meeting</t>
  </si>
  <si>
    <t>Lunch for 4</t>
  </si>
  <si>
    <t>Cellphone charges</t>
  </si>
  <si>
    <t>Subscription to Foreign Policy</t>
  </si>
  <si>
    <t>Subscription</t>
  </si>
  <si>
    <t>Passport renewal</t>
  </si>
  <si>
    <t>Travel other</t>
  </si>
  <si>
    <t xml:space="preserve">US Trip Plug adaptor </t>
  </si>
  <si>
    <t>US Trip Pre departure Covid test</t>
  </si>
  <si>
    <t>US Trip N95 face masks</t>
  </si>
  <si>
    <t>Dinner, Residence of Ambassador of Japan</t>
  </si>
  <si>
    <t>HE Mr Ito Koichi</t>
  </si>
  <si>
    <t>HE. Mr Ta Van Thong</t>
  </si>
  <si>
    <t>Reception, Vietnam's National Day</t>
  </si>
  <si>
    <t>Lunch, Hosted by US Charge d'affaires</t>
  </si>
  <si>
    <t>Andrew Bridgman</t>
  </si>
  <si>
    <t xml:space="preserve">Wreath - Memorial Day Commemorative Service </t>
  </si>
  <si>
    <t>Risk and Assurance Board Meeting Introductory Lunch</t>
  </si>
  <si>
    <t>Ohakea</t>
  </si>
  <si>
    <t>Pre Departure Covid Test</t>
  </si>
  <si>
    <t>Ministry of Defence</t>
  </si>
  <si>
    <t>US-NZ Strategic Dialogue + Visit NZDF Troops deployed to Korea</t>
  </si>
  <si>
    <t>Wreath - ANZAC Day National Service</t>
  </si>
  <si>
    <t>Reception - 245th Anniversary of the Independence of the USA</t>
  </si>
  <si>
    <t>National Day of the French Republic</t>
  </si>
  <si>
    <t>Sylvaine Carta-Le Vert, Ambassador of France to NZ</t>
  </si>
  <si>
    <t>Dawn Raids Apology Event</t>
  </si>
  <si>
    <t>Minister for Pacific Peoples</t>
  </si>
  <si>
    <t>Pre-Shangri-La Dialogue Lunch</t>
  </si>
  <si>
    <t>Chair of the Board of the Asia NZ Foundation, Dame Fran Wilde</t>
  </si>
  <si>
    <t>Inaugural Reception</t>
  </si>
  <si>
    <t>US Ambassador Tom Udall</t>
  </si>
  <si>
    <t>U.S Reception on board USS Howard</t>
  </si>
  <si>
    <t>The Commanding Officer, USS Howard</t>
  </si>
  <si>
    <t>NZ Security Sector Professional Development Programme Dinner</t>
  </si>
  <si>
    <t>Victoria University</t>
  </si>
  <si>
    <t>Matariki Farewell Ball</t>
  </si>
  <si>
    <t>Reception to celebrate Eid-ul-Fitr</t>
  </si>
  <si>
    <t>High Commissioner of Malaysia in NZ HE Ms Nur Izzah Wong Mee Choo</t>
  </si>
  <si>
    <t>Australian High Commissioner</t>
  </si>
  <si>
    <t>LTG (Rtd) Chun In-bum and LTG Andrew Harrison</t>
  </si>
  <si>
    <t>Australian Deputy Chief of Army Natasha Fox</t>
  </si>
  <si>
    <t>21/03/2022 to 31/03/2022</t>
  </si>
  <si>
    <t>Korea</t>
  </si>
  <si>
    <t>Shangri-La Dialogue 2022 and Bilateral Meetings</t>
  </si>
  <si>
    <t>8/06/2022 to 14/06/2022</t>
  </si>
  <si>
    <t>Accommodation (4 nights)</t>
  </si>
  <si>
    <t>Accommodation (2 nights)</t>
  </si>
  <si>
    <t>Fiji Bilateral meeting with Fiji Minister (subsequently postponed to 2022/23)</t>
  </si>
  <si>
    <t>Visit Ohakea Airforce Base (infrastructure development)</t>
  </si>
  <si>
    <t>Taxi Defence House to Japanese Ambassador Residence for Dinner</t>
  </si>
  <si>
    <t>Taxi Defence House to MFAT for meeting with MFAT CEO</t>
  </si>
  <si>
    <t xml:space="preserve">Taxi Defence House to Vietnam Embassy </t>
  </si>
  <si>
    <t>Taxi Defence house to Victoria University</t>
  </si>
  <si>
    <t>Taxi Defence House to Armistice day service (National War Memorial)</t>
  </si>
  <si>
    <t>Taxi Defence House to US Ambassador's Residence</t>
  </si>
  <si>
    <t>Taxi Defence House to Australian High Commission</t>
  </si>
  <si>
    <t>Taki Defence House to Wharewaka Centre for Master Class on Treasty of Waitangi</t>
  </si>
  <si>
    <t>Annual Iphone &amp; Ipad data subscriptions (Vodafone)</t>
  </si>
  <si>
    <t>Online Subscriptions (New York Times, NZ Herald, Washington Post, The Australian)</t>
  </si>
  <si>
    <t>Subscriptions</t>
  </si>
  <si>
    <t>Gift for memorial</t>
  </si>
  <si>
    <t>In Korea</t>
  </si>
  <si>
    <t>Lunch, Hosted by Ambassador of Vietnam</t>
  </si>
  <si>
    <t>Dinner with Australian Deputy Chief of Army</t>
  </si>
  <si>
    <t>Deputy Chief of Mission, US Embassy</t>
  </si>
  <si>
    <t>Breakfast with Ambassador of France</t>
  </si>
  <si>
    <t>Australian Election Night Party</t>
  </si>
  <si>
    <t>Dinner with Rtd. South Korean Army Lieutenant Commander</t>
  </si>
  <si>
    <t>British High Commissioner</t>
  </si>
  <si>
    <t xml:space="preserve"> </t>
  </si>
  <si>
    <t>Royal New Zealand Air Force in concert, Michael Fowler Centre</t>
  </si>
  <si>
    <t>Chief of Air Force</t>
  </si>
  <si>
    <t xml:space="preserve">Master Class on Treaty History (provided by Office for Maori Crown Relations) </t>
  </si>
  <si>
    <t>Event attended by another senior Ministry employee rather than Chief Executive</t>
  </si>
  <si>
    <t>Accomodation (5 nights)</t>
  </si>
  <si>
    <t>Office for Maori Crown Relations</t>
  </si>
  <si>
    <t>Airfares (WLG/AKL/SYD/LAX/DCA/ICN/SIN/AKL/WLG)</t>
  </si>
  <si>
    <t>Airfares (WLG/CHC/SIN/AKL/WLG)</t>
  </si>
  <si>
    <t>Risk and Assurance Committee Chair, Chief Financial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</si>
</sst>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1"/>
      <color theme="1"/>
      <name val="Arial"/>
      <family val="2"/>
    </font>
    <font>
      <b/>
      <sz val="10"/>
      <color rgb="FFFFC000"/>
      <name val="Arial"/>
      <family val="2"/>
    </font>
    <font>
      <sz val="1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4"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5"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horizontal="right"/>
      <protection locked="0"/>
    </xf>
    <xf numFmtId="0" fontId="0" fillId="10" borderId="4" xfId="0" applyFont="1" applyFill="1" applyBorder="1" applyAlignment="1" applyProtection="1">
      <alignment horizontal="left" vertical="center" wrapText="1"/>
    </xf>
    <xf numFmtId="15" fontId="0" fillId="10" borderId="4"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167" fontId="9" fillId="0" borderId="2" xfId="0" applyNumberFormat="1" applyFont="1" applyBorder="1" applyAlignment="1" applyProtection="1">
      <alignment horizontal="left" vertical="center" wrapText="1" readingOrder="1"/>
    </xf>
    <xf numFmtId="0" fontId="25"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17" fillId="0" borderId="3" xfId="0" applyFont="1" applyFill="1" applyBorder="1" applyAlignment="1" applyProtection="1">
      <alignment horizontal="left" vertical="center" wrapText="1" indent="2" readingOrder="1"/>
    </xf>
    <xf numFmtId="0" fontId="26" fillId="10" borderId="2" xfId="0" applyFont="1" applyFill="1" applyBorder="1" applyAlignment="1" applyProtection="1">
      <alignment horizontal="left" vertical="center" wrapText="1" readingOrder="1"/>
      <protection locked="0"/>
    </xf>
    <xf numFmtId="167" fontId="26" fillId="10" borderId="2" xfId="0" applyNumberFormat="1" applyFont="1" applyFill="1" applyBorder="1" applyAlignment="1" applyProtection="1">
      <alignment horizontal="left" vertical="center" wrapText="1" readingOrder="1"/>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A9" sqref="A9:F9"/>
    </sheetView>
  </sheetViews>
  <sheetFormatPr defaultColWidth="0" defaultRowHeight="12.75" zeroHeight="1" x14ac:dyDescent="0.2"/>
  <cols>
    <col min="1" max="1" width="35.7109375" style="15" customWidth="1"/>
    <col min="2" max="2" width="21.5703125" style="15" customWidth="1"/>
    <col min="3" max="3" width="33.5703125" style="15" customWidth="1"/>
    <col min="4" max="4" width="4.42578125" style="15" customWidth="1"/>
    <col min="5" max="5" width="29" style="15" customWidth="1"/>
    <col min="6" max="6" width="19" style="15" customWidth="1"/>
    <col min="7" max="7" width="42" style="15" customWidth="1"/>
    <col min="8" max="11" width="9.140625" style="15" hidden="1" customWidth="1"/>
    <col min="12" max="16384" width="9.140625" style="15" hidden="1"/>
  </cols>
  <sheetData>
    <row r="1" spans="1:11" ht="26.25" customHeight="1" x14ac:dyDescent="0.2">
      <c r="A1" s="148" t="s">
        <v>2</v>
      </c>
      <c r="B1" s="148"/>
      <c r="C1" s="148"/>
      <c r="D1" s="148"/>
      <c r="E1" s="148"/>
      <c r="F1" s="148"/>
      <c r="G1" s="45"/>
      <c r="H1" s="45"/>
      <c r="I1" s="45"/>
      <c r="J1" s="45"/>
      <c r="K1" s="45"/>
    </row>
    <row r="2" spans="1:11" ht="21" customHeight="1" x14ac:dyDescent="0.2">
      <c r="A2" s="4" t="s">
        <v>3</v>
      </c>
      <c r="B2" s="164" t="s">
        <v>151</v>
      </c>
      <c r="C2" s="164"/>
      <c r="D2" s="164"/>
      <c r="E2" s="164"/>
      <c r="F2" s="164"/>
      <c r="G2" s="45"/>
      <c r="H2" s="45"/>
      <c r="I2" s="45"/>
      <c r="J2" s="45"/>
      <c r="K2" s="45"/>
    </row>
    <row r="3" spans="1:11" ht="21" customHeight="1" x14ac:dyDescent="0.2">
      <c r="A3" s="4" t="s">
        <v>4</v>
      </c>
      <c r="B3" s="164" t="s">
        <v>146</v>
      </c>
      <c r="C3" s="164"/>
      <c r="D3" s="164"/>
      <c r="E3" s="164"/>
      <c r="F3" s="164"/>
      <c r="G3" s="45"/>
      <c r="H3" s="45"/>
      <c r="I3" s="45"/>
      <c r="J3" s="45"/>
      <c r="K3" s="45"/>
    </row>
    <row r="4" spans="1:11" ht="21" customHeight="1" x14ac:dyDescent="0.2">
      <c r="A4" s="4" t="s">
        <v>5</v>
      </c>
      <c r="B4" s="165">
        <v>44378</v>
      </c>
      <c r="C4" s="165"/>
      <c r="D4" s="165"/>
      <c r="E4" s="165"/>
      <c r="F4" s="165"/>
      <c r="G4" s="45"/>
      <c r="H4" s="45"/>
      <c r="I4" s="45"/>
      <c r="J4" s="45"/>
      <c r="K4" s="45"/>
    </row>
    <row r="5" spans="1:11" ht="21" customHeight="1" x14ac:dyDescent="0.2">
      <c r="A5" s="4" t="s">
        <v>6</v>
      </c>
      <c r="B5" s="165">
        <v>44742</v>
      </c>
      <c r="C5" s="165"/>
      <c r="D5" s="165"/>
      <c r="E5" s="165"/>
      <c r="F5" s="165"/>
      <c r="G5" s="45"/>
      <c r="H5" s="45"/>
      <c r="I5" s="45"/>
      <c r="J5" s="45"/>
      <c r="K5" s="45"/>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3"/>
      <c r="H6" s="45"/>
      <c r="I6" s="45"/>
      <c r="J6" s="45"/>
      <c r="K6" s="45"/>
    </row>
    <row r="7" spans="1:11" ht="21" customHeight="1" x14ac:dyDescent="0.2">
      <c r="A7" s="4" t="s">
        <v>8</v>
      </c>
      <c r="B7" s="146" t="s">
        <v>40</v>
      </c>
      <c r="C7" s="146"/>
      <c r="D7" s="146"/>
      <c r="E7" s="146"/>
      <c r="F7" s="146"/>
      <c r="G7" s="33"/>
      <c r="H7" s="45"/>
      <c r="I7" s="45"/>
      <c r="J7" s="45"/>
      <c r="K7" s="45"/>
    </row>
    <row r="8" spans="1:11" ht="21" customHeight="1" x14ac:dyDescent="0.2">
      <c r="A8" s="4" t="s">
        <v>10</v>
      </c>
      <c r="B8" s="146" t="s">
        <v>210</v>
      </c>
      <c r="C8" s="146"/>
      <c r="D8" s="146"/>
      <c r="E8" s="146"/>
      <c r="F8" s="146"/>
      <c r="G8" s="33"/>
      <c r="H8" s="45"/>
      <c r="I8" s="45"/>
      <c r="J8" s="45"/>
      <c r="K8" s="45"/>
    </row>
    <row r="9" spans="1:11" ht="66.75" customHeight="1" x14ac:dyDescent="0.2">
      <c r="A9" s="145" t="s">
        <v>11</v>
      </c>
      <c r="B9" s="145"/>
      <c r="C9" s="145"/>
      <c r="D9" s="145"/>
      <c r="E9" s="145"/>
      <c r="F9" s="145"/>
      <c r="G9" s="33"/>
      <c r="H9" s="45"/>
      <c r="I9" s="45"/>
      <c r="J9" s="45"/>
      <c r="K9" s="45"/>
    </row>
    <row r="10" spans="1:11" s="107" customFormat="1" ht="36" customHeight="1" x14ac:dyDescent="0.2">
      <c r="A10" s="101" t="s">
        <v>12</v>
      </c>
      <c r="B10" s="102" t="s">
        <v>13</v>
      </c>
      <c r="C10" s="102" t="s">
        <v>14</v>
      </c>
      <c r="D10" s="103"/>
      <c r="E10" s="104" t="s">
        <v>1</v>
      </c>
      <c r="F10" s="105" t="s">
        <v>15</v>
      </c>
      <c r="G10" s="106"/>
      <c r="H10" s="106"/>
      <c r="I10" s="106"/>
      <c r="J10" s="106"/>
      <c r="K10" s="106"/>
    </row>
    <row r="11" spans="1:11" ht="27.75" customHeight="1" x14ac:dyDescent="0.2">
      <c r="A11" s="10" t="s">
        <v>16</v>
      </c>
      <c r="B11" s="74">
        <f>B15+B16+B17</f>
        <v>45872.840000000004</v>
      </c>
      <c r="C11" s="80" t="str">
        <f>IF(Travel!B6="",A34,Travel!B6)</f>
        <v>Figures include GST (where applicable)</v>
      </c>
      <c r="D11" s="8"/>
      <c r="E11" s="10" t="s">
        <v>17</v>
      </c>
      <c r="F11" s="55">
        <f>'Gifts and benefits'!C41</f>
        <v>20</v>
      </c>
      <c r="G11" s="46"/>
      <c r="H11" s="46"/>
      <c r="I11" s="46"/>
      <c r="J11" s="46"/>
      <c r="K11" s="46"/>
    </row>
    <row r="12" spans="1:11" ht="27.75" customHeight="1" x14ac:dyDescent="0.2">
      <c r="A12" s="10" t="s">
        <v>0</v>
      </c>
      <c r="B12" s="74">
        <f>Hospitality!B24</f>
        <v>138.30000000000001</v>
      </c>
      <c r="C12" s="80" t="str">
        <f>IF(Hospitality!B6="",A34,Hospitality!B6)</f>
        <v>Figures include GST (where applicable)</v>
      </c>
      <c r="D12" s="8"/>
      <c r="E12" s="10" t="s">
        <v>18</v>
      </c>
      <c r="F12" s="55">
        <f>'Gifts and benefits'!C42</f>
        <v>12</v>
      </c>
      <c r="G12" s="46"/>
      <c r="H12" s="46"/>
      <c r="I12" s="46"/>
      <c r="J12" s="46"/>
      <c r="K12" s="46"/>
    </row>
    <row r="13" spans="1:11" ht="27.75" customHeight="1" x14ac:dyDescent="0.2">
      <c r="A13" s="10" t="s">
        <v>19</v>
      </c>
      <c r="B13" s="74">
        <f>'All other expenses'!B22</f>
        <v>5096.33</v>
      </c>
      <c r="C13" s="80" t="str">
        <f>IF('All other expenses'!B6="",A34,'All other expenses'!B6)</f>
        <v>Figures include GST (where applicable)</v>
      </c>
      <c r="D13" s="8"/>
      <c r="E13" s="10" t="s">
        <v>20</v>
      </c>
      <c r="F13" s="55">
        <f>'Gifts and benefits'!C43</f>
        <v>8</v>
      </c>
      <c r="G13" s="45"/>
      <c r="H13" s="45"/>
      <c r="I13" s="45"/>
      <c r="J13" s="45"/>
      <c r="K13" s="45"/>
    </row>
    <row r="14" spans="1:11" ht="12.75" customHeight="1" x14ac:dyDescent="0.2">
      <c r="A14" s="9"/>
      <c r="B14" s="75"/>
      <c r="C14" s="81"/>
      <c r="D14" s="56"/>
      <c r="E14" s="8"/>
      <c r="F14" s="57"/>
      <c r="G14" s="25"/>
      <c r="H14" s="25"/>
      <c r="I14" s="25"/>
      <c r="J14" s="25"/>
      <c r="K14" s="25"/>
    </row>
    <row r="15" spans="1:11" ht="27.75" customHeight="1" x14ac:dyDescent="0.2">
      <c r="A15" s="163" t="s">
        <v>21</v>
      </c>
      <c r="B15" s="74">
        <f>Travel!B26</f>
        <v>45490.43</v>
      </c>
      <c r="C15" s="80" t="str">
        <f>C11</f>
        <v>Figures include GST (where applicable)</v>
      </c>
      <c r="D15" s="8"/>
      <c r="E15" s="8"/>
      <c r="F15" s="57"/>
      <c r="G15" s="45"/>
      <c r="H15" s="45"/>
      <c r="I15" s="45"/>
      <c r="J15" s="45"/>
      <c r="K15" s="45"/>
    </row>
    <row r="16" spans="1:11" ht="27.75" customHeight="1" x14ac:dyDescent="0.2">
      <c r="A16" s="163" t="s">
        <v>22</v>
      </c>
      <c r="B16" s="74">
        <f>Travel!B39</f>
        <v>140.32999999999998</v>
      </c>
      <c r="C16" s="80" t="str">
        <f>C11</f>
        <v>Figures include GST (where applicable)</v>
      </c>
      <c r="D16" s="58"/>
      <c r="E16" s="8"/>
      <c r="F16" s="59"/>
      <c r="G16" s="45"/>
      <c r="H16" s="45"/>
      <c r="I16" s="45"/>
      <c r="J16" s="45"/>
      <c r="K16" s="45"/>
    </row>
    <row r="17" spans="1:11" ht="27.75" customHeight="1" x14ac:dyDescent="0.2">
      <c r="A17" s="163" t="s">
        <v>23</v>
      </c>
      <c r="B17" s="74">
        <f>Travel!B56</f>
        <v>242.07999999999998</v>
      </c>
      <c r="C17" s="80" t="str">
        <f>C11</f>
        <v>Figures include GST (where applicable)</v>
      </c>
      <c r="D17" s="8"/>
      <c r="E17" s="8"/>
      <c r="F17" s="59"/>
      <c r="G17" s="45"/>
      <c r="H17" s="45"/>
      <c r="I17" s="45"/>
      <c r="J17" s="45"/>
      <c r="K17" s="45"/>
    </row>
    <row r="18" spans="1:11" ht="27.75" customHeight="1" x14ac:dyDescent="0.2">
      <c r="A18" s="26"/>
      <c r="B18" s="21"/>
      <c r="C18" s="26"/>
      <c r="D18" s="7"/>
      <c r="E18" s="7"/>
      <c r="F18" s="60"/>
      <c r="G18" s="61"/>
      <c r="H18" s="61"/>
      <c r="I18" s="61"/>
      <c r="J18" s="61"/>
      <c r="K18" s="61"/>
    </row>
    <row r="19" spans="1:11" x14ac:dyDescent="0.2">
      <c r="A19" s="51" t="s">
        <v>24</v>
      </c>
      <c r="B19" s="24"/>
      <c r="C19" s="25"/>
      <c r="D19" s="26"/>
      <c r="E19" s="26"/>
      <c r="F19" s="26"/>
      <c r="G19" s="26"/>
      <c r="H19" s="26"/>
      <c r="I19" s="26"/>
      <c r="J19" s="26"/>
      <c r="K19" s="26"/>
    </row>
    <row r="20" spans="1:11" x14ac:dyDescent="0.2">
      <c r="A20" s="22" t="s">
        <v>25</v>
      </c>
      <c r="B20" s="52"/>
      <c r="C20" s="52"/>
      <c r="D20" s="25"/>
      <c r="E20" s="25"/>
      <c r="F20" s="25"/>
      <c r="G20" s="26"/>
      <c r="H20" s="26"/>
      <c r="I20" s="26"/>
      <c r="J20" s="26"/>
      <c r="K20" s="26"/>
    </row>
    <row r="21" spans="1:11" ht="12.6" customHeight="1" x14ac:dyDescent="0.2">
      <c r="A21" s="22" t="s">
        <v>26</v>
      </c>
      <c r="B21" s="52"/>
      <c r="C21" s="52"/>
      <c r="D21" s="19"/>
      <c r="E21" s="26"/>
      <c r="F21" s="26"/>
      <c r="G21" s="26"/>
      <c r="H21" s="26"/>
      <c r="I21" s="26"/>
      <c r="J21" s="26"/>
      <c r="K21" s="26"/>
    </row>
    <row r="22" spans="1:11" ht="12.6" customHeight="1" x14ac:dyDescent="0.2">
      <c r="A22" s="22" t="s">
        <v>27</v>
      </c>
      <c r="B22" s="52"/>
      <c r="C22" s="52"/>
      <c r="D22" s="19"/>
      <c r="E22" s="26"/>
      <c r="F22" s="26"/>
      <c r="G22" s="26"/>
      <c r="H22" s="26"/>
      <c r="I22" s="26"/>
      <c r="J22" s="26"/>
      <c r="K22" s="26"/>
    </row>
    <row r="23" spans="1:11" ht="12.6" customHeight="1" x14ac:dyDescent="0.2">
      <c r="A23" s="22" t="s">
        <v>28</v>
      </c>
      <c r="B23" s="52"/>
      <c r="C23" s="52"/>
      <c r="D23" s="19"/>
      <c r="E23" s="26"/>
      <c r="F23" s="26"/>
      <c r="G23" s="26"/>
      <c r="H23" s="26"/>
      <c r="I23" s="26"/>
      <c r="J23" s="26"/>
      <c r="K23" s="26"/>
    </row>
    <row r="24" spans="1:11" x14ac:dyDescent="0.2">
      <c r="A24" s="39"/>
      <c r="B24" s="26"/>
      <c r="C24" s="26"/>
      <c r="D24" s="26"/>
      <c r="E24" s="26"/>
      <c r="F24" s="45"/>
      <c r="G24" s="45"/>
      <c r="H24" s="45"/>
      <c r="I24" s="45"/>
      <c r="J24" s="45"/>
      <c r="K24" s="45"/>
    </row>
    <row r="25" spans="1:11" hidden="1" x14ac:dyDescent="0.2">
      <c r="A25" s="13" t="s">
        <v>29</v>
      </c>
      <c r="B25" s="14"/>
      <c r="C25" s="14"/>
      <c r="D25" s="14"/>
      <c r="E25" s="14"/>
      <c r="F25" s="14"/>
      <c r="G25" s="45"/>
      <c r="H25" s="45"/>
      <c r="I25" s="45"/>
      <c r="J25" s="45"/>
      <c r="K25" s="45"/>
    </row>
    <row r="26" spans="1:11" ht="12.75" hidden="1" customHeight="1" x14ac:dyDescent="0.2">
      <c r="A26" s="12" t="s">
        <v>30</v>
      </c>
      <c r="B26" s="6"/>
      <c r="C26" s="6"/>
      <c r="D26" s="12"/>
      <c r="E26" s="12"/>
      <c r="F26" s="12"/>
      <c r="G26" s="45"/>
      <c r="H26" s="45"/>
      <c r="I26" s="45"/>
      <c r="J26" s="45"/>
      <c r="K26" s="45"/>
    </row>
    <row r="27" spans="1:11" hidden="1" x14ac:dyDescent="0.2">
      <c r="A27" s="11" t="s">
        <v>31</v>
      </c>
      <c r="B27" s="11"/>
      <c r="C27" s="11"/>
      <c r="D27" s="11"/>
      <c r="E27" s="11"/>
      <c r="F27" s="11"/>
      <c r="G27" s="45"/>
      <c r="H27" s="45"/>
      <c r="I27" s="45"/>
      <c r="J27" s="45"/>
      <c r="K27" s="45"/>
    </row>
    <row r="28" spans="1:11" hidden="1" x14ac:dyDescent="0.2">
      <c r="A28" s="11" t="s">
        <v>32</v>
      </c>
      <c r="B28" s="11"/>
      <c r="C28" s="11"/>
      <c r="D28" s="11"/>
      <c r="E28" s="11"/>
      <c r="F28" s="11"/>
      <c r="G28" s="45"/>
      <c r="H28" s="45"/>
      <c r="I28" s="45"/>
      <c r="J28" s="45"/>
      <c r="K28" s="45"/>
    </row>
    <row r="29" spans="1:11" hidden="1" x14ac:dyDescent="0.2">
      <c r="A29" s="12" t="s">
        <v>33</v>
      </c>
      <c r="B29" s="12"/>
      <c r="C29" s="12"/>
      <c r="D29" s="12"/>
      <c r="E29" s="12"/>
      <c r="F29" s="12"/>
      <c r="G29" s="45"/>
      <c r="H29" s="45"/>
      <c r="I29" s="45"/>
      <c r="J29" s="45"/>
      <c r="K29" s="45"/>
    </row>
    <row r="30" spans="1:11" hidden="1" x14ac:dyDescent="0.2">
      <c r="A30" s="12" t="s">
        <v>34</v>
      </c>
      <c r="B30" s="12"/>
      <c r="C30" s="12"/>
      <c r="D30" s="12"/>
      <c r="E30" s="12"/>
      <c r="F30" s="12"/>
      <c r="G30" s="45"/>
      <c r="H30" s="45"/>
      <c r="I30" s="45"/>
      <c r="J30" s="45"/>
      <c r="K30" s="45"/>
    </row>
    <row r="31" spans="1:11" hidden="1" x14ac:dyDescent="0.2">
      <c r="A31" s="11" t="s">
        <v>35</v>
      </c>
      <c r="B31" s="11"/>
      <c r="C31" s="11"/>
      <c r="D31" s="11"/>
      <c r="E31" s="11"/>
      <c r="F31" s="11"/>
      <c r="G31" s="45"/>
      <c r="H31" s="45"/>
      <c r="I31" s="45"/>
      <c r="J31" s="45"/>
      <c r="K31" s="45"/>
    </row>
    <row r="32" spans="1:11" hidden="1" x14ac:dyDescent="0.2">
      <c r="A32" s="11" t="s">
        <v>36</v>
      </c>
      <c r="B32" s="11"/>
      <c r="C32" s="11"/>
      <c r="D32" s="11"/>
      <c r="E32" s="11"/>
      <c r="F32" s="11"/>
      <c r="G32" s="45"/>
      <c r="H32" s="45"/>
      <c r="I32" s="45"/>
      <c r="J32" s="45"/>
      <c r="K32" s="45"/>
    </row>
    <row r="33" spans="1:11" hidden="1" x14ac:dyDescent="0.2">
      <c r="A33" s="11" t="s">
        <v>37</v>
      </c>
      <c r="B33" s="11"/>
      <c r="C33" s="11"/>
      <c r="D33" s="11"/>
      <c r="E33" s="11"/>
      <c r="F33" s="11"/>
      <c r="G33" s="45"/>
      <c r="H33" s="45"/>
      <c r="I33" s="45"/>
      <c r="J33" s="45"/>
      <c r="K33" s="45"/>
    </row>
    <row r="34" spans="1:11" hidden="1" x14ac:dyDescent="0.2">
      <c r="A34" s="12" t="s">
        <v>38</v>
      </c>
      <c r="B34" s="12"/>
      <c r="C34" s="12"/>
      <c r="D34" s="12"/>
      <c r="E34" s="12"/>
      <c r="F34" s="12"/>
      <c r="G34" s="45"/>
      <c r="H34" s="45"/>
      <c r="I34" s="45"/>
      <c r="J34" s="45"/>
      <c r="K34" s="45"/>
    </row>
    <row r="35" spans="1:11" hidden="1" x14ac:dyDescent="0.2">
      <c r="A35" s="12" t="s">
        <v>39</v>
      </c>
      <c r="B35" s="12"/>
      <c r="C35" s="12"/>
      <c r="D35" s="12"/>
      <c r="E35" s="12"/>
      <c r="F35" s="12"/>
      <c r="G35" s="45"/>
      <c r="H35" s="45"/>
      <c r="I35" s="45"/>
      <c r="J35" s="45"/>
      <c r="K35" s="45"/>
    </row>
    <row r="36" spans="1:11" hidden="1" x14ac:dyDescent="0.2">
      <c r="A36" s="78" t="s">
        <v>9</v>
      </c>
      <c r="B36" s="77"/>
      <c r="C36" s="77"/>
      <c r="D36" s="77"/>
      <c r="E36" s="77"/>
      <c r="F36" s="77"/>
      <c r="G36" s="45"/>
      <c r="H36" s="45"/>
      <c r="I36" s="45"/>
      <c r="J36" s="45"/>
      <c r="K36" s="45"/>
    </row>
    <row r="37" spans="1:11" hidden="1" x14ac:dyDescent="0.2">
      <c r="A37" s="78" t="s">
        <v>40</v>
      </c>
      <c r="B37" s="77"/>
      <c r="C37" s="77"/>
      <c r="D37" s="77"/>
      <c r="E37" s="77"/>
      <c r="F37" s="77"/>
      <c r="G37" s="45"/>
      <c r="H37" s="45"/>
      <c r="I37" s="45"/>
      <c r="J37" s="45"/>
      <c r="K37" s="45"/>
    </row>
    <row r="38" spans="1:11" hidden="1" x14ac:dyDescent="0.2">
      <c r="A38" s="78" t="s">
        <v>119</v>
      </c>
      <c r="B38" s="77"/>
      <c r="C38" s="77"/>
      <c r="D38" s="77"/>
      <c r="E38" s="77"/>
      <c r="F38" s="77"/>
      <c r="G38" s="45"/>
      <c r="H38" s="45"/>
      <c r="I38" s="45"/>
      <c r="J38" s="45"/>
      <c r="K38" s="45"/>
    </row>
    <row r="39" spans="1:11" hidden="1" x14ac:dyDescent="0.2">
      <c r="A39" s="62" t="s">
        <v>41</v>
      </c>
      <c r="B39" s="5"/>
      <c r="C39" s="5"/>
      <c r="D39" s="5"/>
      <c r="E39" s="5"/>
      <c r="F39" s="5"/>
      <c r="G39" s="45"/>
      <c r="H39" s="45"/>
      <c r="I39" s="45"/>
      <c r="J39" s="45"/>
      <c r="K39" s="45"/>
    </row>
    <row r="40" spans="1:11" hidden="1" x14ac:dyDescent="0.2">
      <c r="A40" s="63" t="s">
        <v>42</v>
      </c>
      <c r="B40" s="5"/>
      <c r="C40" s="5"/>
      <c r="D40" s="5"/>
      <c r="E40" s="5"/>
      <c r="F40" s="5"/>
      <c r="G40" s="45"/>
      <c r="H40" s="45"/>
      <c r="I40" s="45"/>
      <c r="J40" s="45"/>
      <c r="K40" s="45"/>
    </row>
    <row r="41" spans="1:11" hidden="1" x14ac:dyDescent="0.2">
      <c r="A41" s="63" t="s">
        <v>43</v>
      </c>
      <c r="B41" s="5"/>
      <c r="C41" s="5"/>
      <c r="D41" s="5"/>
      <c r="E41" s="5"/>
      <c r="F41" s="5"/>
      <c r="G41" s="45"/>
      <c r="H41" s="45"/>
      <c r="I41" s="45"/>
      <c r="J41" s="45"/>
      <c r="K41" s="45"/>
    </row>
    <row r="42" spans="1:11" hidden="1" x14ac:dyDescent="0.2">
      <c r="A42" s="63" t="s">
        <v>44</v>
      </c>
      <c r="B42" s="5"/>
      <c r="C42" s="5"/>
      <c r="D42" s="5"/>
      <c r="E42" s="5"/>
      <c r="F42" s="5"/>
      <c r="G42" s="45"/>
      <c r="H42" s="45"/>
      <c r="I42" s="45"/>
      <c r="J42" s="45"/>
      <c r="K42" s="45"/>
    </row>
    <row r="43" spans="1:11" hidden="1" x14ac:dyDescent="0.2">
      <c r="A43" s="63" t="s">
        <v>45</v>
      </c>
      <c r="B43" s="5"/>
      <c r="C43" s="5"/>
      <c r="D43" s="5"/>
      <c r="E43" s="5"/>
      <c r="F43" s="5"/>
      <c r="G43" s="45"/>
      <c r="H43" s="45"/>
      <c r="I43" s="45"/>
      <c r="J43" s="45"/>
      <c r="K43" s="45"/>
    </row>
    <row r="44" spans="1:11" hidden="1" x14ac:dyDescent="0.2">
      <c r="A44" s="63" t="s">
        <v>46</v>
      </c>
      <c r="B44" s="5"/>
      <c r="C44" s="5"/>
      <c r="D44" s="5"/>
      <c r="E44" s="5"/>
      <c r="F44" s="5"/>
      <c r="G44" s="45"/>
      <c r="H44" s="45"/>
      <c r="I44" s="45"/>
      <c r="J44" s="45"/>
      <c r="K44" s="45"/>
    </row>
    <row r="45" spans="1:11" hidden="1" x14ac:dyDescent="0.2">
      <c r="A45" s="79" t="s">
        <v>47</v>
      </c>
      <c r="B45" s="77"/>
      <c r="C45" s="77"/>
      <c r="D45" s="77"/>
      <c r="E45" s="77"/>
      <c r="F45" s="77"/>
      <c r="G45" s="45"/>
      <c r="H45" s="45"/>
      <c r="I45" s="45"/>
      <c r="J45" s="45"/>
      <c r="K45" s="45"/>
    </row>
    <row r="46" spans="1:11" hidden="1" x14ac:dyDescent="0.2">
      <c r="A46" s="77" t="s">
        <v>48</v>
      </c>
      <c r="B46" s="77"/>
      <c r="C46" s="77"/>
      <c r="D46" s="77"/>
      <c r="E46" s="77"/>
      <c r="F46" s="77"/>
      <c r="G46" s="45"/>
      <c r="H46" s="45"/>
      <c r="I46" s="45"/>
      <c r="J46" s="45"/>
      <c r="K46" s="45"/>
    </row>
    <row r="47" spans="1:11" hidden="1" x14ac:dyDescent="0.2">
      <c r="A47" s="64">
        <v>-20000</v>
      </c>
      <c r="B47" s="5"/>
      <c r="C47" s="5"/>
      <c r="D47" s="5"/>
      <c r="E47" s="5"/>
      <c r="F47" s="5"/>
      <c r="G47" s="45"/>
      <c r="H47" s="45"/>
      <c r="I47" s="45"/>
      <c r="J47" s="45"/>
      <c r="K47" s="45"/>
    </row>
    <row r="48" spans="1:11" ht="25.5" hidden="1" x14ac:dyDescent="0.2">
      <c r="A48" s="95" t="s">
        <v>49</v>
      </c>
      <c r="B48" s="77"/>
      <c r="C48" s="77"/>
      <c r="D48" s="77"/>
      <c r="E48" s="77"/>
      <c r="F48" s="77"/>
      <c r="G48" s="45"/>
      <c r="H48" s="45"/>
      <c r="I48" s="45"/>
      <c r="J48" s="45"/>
      <c r="K48" s="45"/>
    </row>
    <row r="49" spans="1:11" ht="25.5" hidden="1" x14ac:dyDescent="0.2">
      <c r="A49" s="95" t="s">
        <v>50</v>
      </c>
      <c r="B49" s="77"/>
      <c r="C49" s="77"/>
      <c r="D49" s="77"/>
      <c r="E49" s="77"/>
      <c r="F49" s="77"/>
      <c r="G49" s="45"/>
      <c r="H49" s="45"/>
      <c r="I49" s="45"/>
      <c r="J49" s="45"/>
      <c r="K49" s="45"/>
    </row>
    <row r="50" spans="1:11" ht="25.5" hidden="1" x14ac:dyDescent="0.2">
      <c r="A50" s="96" t="s">
        <v>51</v>
      </c>
      <c r="B50" s="5"/>
      <c r="C50" s="5"/>
      <c r="D50" s="5"/>
      <c r="E50" s="5"/>
      <c r="F50" s="5"/>
      <c r="G50" s="45"/>
      <c r="H50" s="45"/>
      <c r="I50" s="45"/>
      <c r="J50" s="45"/>
      <c r="K50" s="45"/>
    </row>
    <row r="51" spans="1:11" ht="25.5" hidden="1" x14ac:dyDescent="0.2">
      <c r="A51" s="96" t="s">
        <v>52</v>
      </c>
      <c r="B51" s="5"/>
      <c r="C51" s="5"/>
      <c r="D51" s="5"/>
      <c r="E51" s="5"/>
      <c r="F51" s="5"/>
      <c r="G51" s="45"/>
      <c r="H51" s="45"/>
      <c r="I51" s="45"/>
      <c r="J51" s="45"/>
      <c r="K51" s="45"/>
    </row>
    <row r="52" spans="1:11" ht="38.25" hidden="1" x14ac:dyDescent="0.2">
      <c r="A52" s="96" t="s">
        <v>53</v>
      </c>
      <c r="B52" s="86"/>
      <c r="C52" s="86"/>
      <c r="D52" s="94"/>
      <c r="E52" s="65"/>
      <c r="F52" s="65"/>
      <c r="G52" s="45"/>
      <c r="H52" s="45"/>
      <c r="I52" s="45"/>
      <c r="J52" s="45"/>
      <c r="K52" s="45"/>
    </row>
    <row r="53" spans="1:11" hidden="1" x14ac:dyDescent="0.2">
      <c r="A53" s="91" t="s">
        <v>54</v>
      </c>
      <c r="B53" s="92"/>
      <c r="C53" s="92"/>
      <c r="D53" s="85"/>
      <c r="E53" s="66"/>
      <c r="F53" s="66" t="b">
        <v>1</v>
      </c>
      <c r="G53" s="45"/>
      <c r="H53" s="45"/>
      <c r="I53" s="45"/>
      <c r="J53" s="45"/>
      <c r="K53" s="45"/>
    </row>
    <row r="54" spans="1:11" hidden="1" x14ac:dyDescent="0.2">
      <c r="A54" s="93" t="s">
        <v>55</v>
      </c>
      <c r="B54" s="91"/>
      <c r="C54" s="91"/>
      <c r="D54" s="91"/>
      <c r="E54" s="66"/>
      <c r="F54" s="66" t="b">
        <v>0</v>
      </c>
      <c r="G54" s="45"/>
      <c r="H54" s="45"/>
      <c r="I54" s="45"/>
      <c r="J54" s="45"/>
      <c r="K54" s="45"/>
    </row>
    <row r="55" spans="1:11" hidden="1" x14ac:dyDescent="0.2">
      <c r="A55" s="97"/>
      <c r="B55" s="87">
        <f>COUNT(Travel!B12:B25)</f>
        <v>11</v>
      </c>
      <c r="C55" s="87"/>
      <c r="D55" s="87">
        <f>COUNTIF(Travel!D12:D25,"*")</f>
        <v>11</v>
      </c>
      <c r="E55" s="88"/>
      <c r="F55" s="88" t="b">
        <f>MIN(B55,D55)=MAX(B55,D55)</f>
        <v>1</v>
      </c>
      <c r="G55" s="45"/>
      <c r="H55" s="45"/>
      <c r="I55" s="45"/>
      <c r="J55" s="45"/>
      <c r="K55" s="45"/>
    </row>
    <row r="56" spans="1:11" hidden="1" x14ac:dyDescent="0.2">
      <c r="A56" s="97" t="s">
        <v>56</v>
      </c>
      <c r="B56" s="87">
        <f>COUNT(Travel!B30:B38)</f>
        <v>2</v>
      </c>
      <c r="C56" s="87"/>
      <c r="D56" s="87">
        <f>COUNTIF(Travel!D30:D38,"*")</f>
        <v>2</v>
      </c>
      <c r="E56" s="88"/>
      <c r="F56" s="88" t="b">
        <f>MIN(B56,D56)=MAX(B56,D56)</f>
        <v>1</v>
      </c>
    </row>
    <row r="57" spans="1:11" hidden="1" x14ac:dyDescent="0.2">
      <c r="A57" s="98"/>
      <c r="B57" s="87">
        <f>COUNT(Travel!B43:B55)</f>
        <v>10</v>
      </c>
      <c r="C57" s="87"/>
      <c r="D57" s="87">
        <f>COUNTIF(Travel!D43:D55,"*")</f>
        <v>10</v>
      </c>
      <c r="E57" s="88"/>
      <c r="F57" s="88" t="b">
        <f>MIN(B57,D57)=MAX(B57,D57)</f>
        <v>1</v>
      </c>
    </row>
    <row r="58" spans="1:11" hidden="1" x14ac:dyDescent="0.2">
      <c r="A58" s="99" t="s">
        <v>57</v>
      </c>
      <c r="B58" s="89">
        <f>COUNT(Hospitality!B11:B23)</f>
        <v>1</v>
      </c>
      <c r="C58" s="89"/>
      <c r="D58" s="89">
        <f>COUNTIF(Hospitality!D11:D23,"*")</f>
        <v>1</v>
      </c>
      <c r="E58" s="90"/>
      <c r="F58" s="90" t="b">
        <f>MIN(B58,D58)=MAX(B58,D58)</f>
        <v>1</v>
      </c>
    </row>
    <row r="59" spans="1:11" hidden="1" x14ac:dyDescent="0.2">
      <c r="A59" s="100" t="s">
        <v>58</v>
      </c>
      <c r="B59" s="88">
        <f>COUNT('All other expenses'!B11:B21)</f>
        <v>9</v>
      </c>
      <c r="C59" s="88"/>
      <c r="D59" s="88">
        <f>COUNTIF('All other expenses'!D11:D21,"*")</f>
        <v>9</v>
      </c>
      <c r="E59" s="88"/>
      <c r="F59" s="88" t="b">
        <f>MIN(B59,D59)=MAX(B59,D59)</f>
        <v>1</v>
      </c>
    </row>
    <row r="60" spans="1:11" hidden="1" x14ac:dyDescent="0.2">
      <c r="A60" s="99" t="s">
        <v>59</v>
      </c>
      <c r="B60" s="89">
        <f>COUNTIF('Gifts and benefits'!B11:B40,"*")</f>
        <v>21</v>
      </c>
      <c r="C60" s="89">
        <f>COUNTIF('Gifts and benefits'!C11:C40,"*")</f>
        <v>20</v>
      </c>
      <c r="D60" s="89"/>
      <c r="E60" s="89">
        <f>COUNTA('Gifts and benefits'!E11:E40)</f>
        <v>20</v>
      </c>
      <c r="F60" s="90"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4"/>
  <sheetViews>
    <sheetView zoomScaleNormal="100" workbookViewId="0">
      <selection activeCell="F8" sqref="F8"/>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7.5703125" style="15" customWidth="1"/>
    <col min="7" max="9" width="9.140625" style="15" hidden="1" customWidth="1"/>
    <col min="10" max="13" width="0" style="15" hidden="1" customWidth="1"/>
    <col min="14" max="16384" width="9.140625" style="15" hidden="1"/>
  </cols>
  <sheetData>
    <row r="1" spans="1:6" ht="26.25" customHeight="1" x14ac:dyDescent="0.2">
      <c r="A1" s="148" t="s">
        <v>60</v>
      </c>
      <c r="B1" s="148"/>
      <c r="C1" s="148"/>
      <c r="D1" s="148"/>
      <c r="E1" s="148"/>
      <c r="F1" s="45"/>
    </row>
    <row r="2" spans="1:6" ht="21" customHeight="1" x14ac:dyDescent="0.2">
      <c r="A2" s="4" t="s">
        <v>3</v>
      </c>
      <c r="B2" s="149" t="str">
        <f>'Summary and sign-off'!B2:F2</f>
        <v>Ministry of Defence</v>
      </c>
      <c r="C2" s="149"/>
      <c r="D2" s="149"/>
      <c r="E2" s="149"/>
      <c r="F2" s="45"/>
    </row>
    <row r="3" spans="1:6" ht="21" customHeight="1" x14ac:dyDescent="0.2">
      <c r="A3" s="4" t="s">
        <v>61</v>
      </c>
      <c r="B3" s="149" t="str">
        <f>'Summary and sign-off'!B3:F3</f>
        <v>Andrew Bridgman</v>
      </c>
      <c r="C3" s="149"/>
      <c r="D3" s="149"/>
      <c r="E3" s="149"/>
      <c r="F3" s="45"/>
    </row>
    <row r="4" spans="1:6" ht="21" customHeight="1" x14ac:dyDescent="0.2">
      <c r="A4" s="4" t="s">
        <v>62</v>
      </c>
      <c r="B4" s="149">
        <f>'Summary and sign-off'!B4:F4</f>
        <v>44378</v>
      </c>
      <c r="C4" s="149"/>
      <c r="D4" s="149"/>
      <c r="E4" s="149"/>
      <c r="F4" s="45"/>
    </row>
    <row r="5" spans="1:6" ht="21" customHeight="1" x14ac:dyDescent="0.2">
      <c r="A5" s="4" t="s">
        <v>63</v>
      </c>
      <c r="B5" s="149">
        <f>'Summary and sign-off'!B5:F5</f>
        <v>44742</v>
      </c>
      <c r="C5" s="149"/>
      <c r="D5" s="149"/>
      <c r="E5" s="149"/>
      <c r="F5" s="45"/>
    </row>
    <row r="6" spans="1:6" ht="21" customHeight="1" x14ac:dyDescent="0.2">
      <c r="A6" s="4" t="s">
        <v>64</v>
      </c>
      <c r="B6" s="146" t="s">
        <v>31</v>
      </c>
      <c r="C6" s="146"/>
      <c r="D6" s="146"/>
      <c r="E6" s="146"/>
      <c r="F6" s="45"/>
    </row>
    <row r="7" spans="1:6" ht="21" customHeight="1" x14ac:dyDescent="0.2">
      <c r="A7" s="4" t="s">
        <v>7</v>
      </c>
      <c r="B7" s="146" t="s">
        <v>34</v>
      </c>
      <c r="C7" s="146"/>
      <c r="D7" s="146"/>
      <c r="E7" s="146"/>
      <c r="F7" s="45"/>
    </row>
    <row r="8" spans="1:6" ht="36" customHeight="1" x14ac:dyDescent="0.2">
      <c r="A8" s="152" t="s">
        <v>65</v>
      </c>
      <c r="B8" s="153"/>
      <c r="C8" s="153"/>
      <c r="D8" s="153"/>
      <c r="E8" s="153"/>
      <c r="F8" s="21"/>
    </row>
    <row r="9" spans="1:6" ht="36" customHeight="1" x14ac:dyDescent="0.2">
      <c r="A9" s="154" t="s">
        <v>66</v>
      </c>
      <c r="B9" s="155"/>
      <c r="C9" s="155"/>
      <c r="D9" s="155"/>
      <c r="E9" s="155"/>
      <c r="F9" s="21"/>
    </row>
    <row r="10" spans="1:6" ht="24.75" customHeight="1" x14ac:dyDescent="0.2">
      <c r="A10" s="151" t="s">
        <v>67</v>
      </c>
      <c r="B10" s="156"/>
      <c r="C10" s="151"/>
      <c r="D10" s="151"/>
      <c r="E10" s="151"/>
      <c r="F10" s="46"/>
    </row>
    <row r="11" spans="1:6" ht="27" customHeight="1" x14ac:dyDescent="0.2">
      <c r="A11" s="34" t="s">
        <v>68</v>
      </c>
      <c r="B11" s="34" t="s">
        <v>69</v>
      </c>
      <c r="C11" s="34" t="s">
        <v>70</v>
      </c>
      <c r="D11" s="34" t="s">
        <v>71</v>
      </c>
      <c r="E11" s="34" t="s">
        <v>72</v>
      </c>
      <c r="F11" s="47"/>
    </row>
    <row r="12" spans="1:6" s="67" customFormat="1" hidden="1" x14ac:dyDescent="0.2">
      <c r="A12" s="108"/>
      <c r="B12" s="109"/>
      <c r="C12" s="110"/>
      <c r="D12" s="110"/>
      <c r="E12" s="111"/>
      <c r="F12" s="1"/>
    </row>
    <row r="13" spans="1:6" s="67" customFormat="1" x14ac:dyDescent="0.2">
      <c r="A13" s="142" t="s">
        <v>173</v>
      </c>
      <c r="B13" s="131">
        <f>29154.98+145+5.57+181.77</f>
        <v>29487.32</v>
      </c>
      <c r="C13" s="132" t="s">
        <v>152</v>
      </c>
      <c r="D13" s="132" t="s">
        <v>208</v>
      </c>
      <c r="E13" s="133" t="s">
        <v>121</v>
      </c>
      <c r="F13" s="1"/>
    </row>
    <row r="14" spans="1:6" s="67" customFormat="1" x14ac:dyDescent="0.2">
      <c r="A14" s="142" t="s">
        <v>173</v>
      </c>
      <c r="B14" s="131">
        <v>1976</v>
      </c>
      <c r="C14" s="132" t="s">
        <v>152</v>
      </c>
      <c r="D14" s="132" t="s">
        <v>206</v>
      </c>
      <c r="E14" s="133" t="s">
        <v>174</v>
      </c>
      <c r="F14" s="1"/>
    </row>
    <row r="15" spans="1:6" s="67" customFormat="1" x14ac:dyDescent="0.2">
      <c r="A15" s="142" t="s">
        <v>173</v>
      </c>
      <c r="B15" s="131">
        <v>59</v>
      </c>
      <c r="C15" s="132" t="s">
        <v>152</v>
      </c>
      <c r="D15" s="132" t="s">
        <v>123</v>
      </c>
      <c r="E15" s="133" t="s">
        <v>174</v>
      </c>
      <c r="F15" s="1"/>
    </row>
    <row r="16" spans="1:6" s="67" customFormat="1" x14ac:dyDescent="0.2">
      <c r="A16" s="142" t="s">
        <v>173</v>
      </c>
      <c r="B16" s="131">
        <f>253.88+134.93</f>
        <v>388.81</v>
      </c>
      <c r="C16" s="132" t="s">
        <v>152</v>
      </c>
      <c r="D16" s="132" t="s">
        <v>122</v>
      </c>
      <c r="E16" s="133" t="s">
        <v>121</v>
      </c>
      <c r="F16" s="1"/>
    </row>
    <row r="17" spans="1:6" s="67" customFormat="1" x14ac:dyDescent="0.2">
      <c r="A17" s="142" t="s">
        <v>173</v>
      </c>
      <c r="B17" s="131">
        <f>123.77+16.07</f>
        <v>139.84</v>
      </c>
      <c r="C17" s="132" t="s">
        <v>152</v>
      </c>
      <c r="D17" s="132" t="s">
        <v>123</v>
      </c>
      <c r="E17" s="133" t="s">
        <v>121</v>
      </c>
      <c r="F17" s="1"/>
    </row>
    <row r="18" spans="1:6" s="67" customFormat="1" x14ac:dyDescent="0.2">
      <c r="A18" s="142" t="s">
        <v>176</v>
      </c>
      <c r="B18" s="131">
        <v>7631.32</v>
      </c>
      <c r="C18" s="132" t="s">
        <v>175</v>
      </c>
      <c r="D18" s="132" t="s">
        <v>209</v>
      </c>
      <c r="E18" s="133" t="s">
        <v>125</v>
      </c>
      <c r="F18" s="1"/>
    </row>
    <row r="19" spans="1:6" s="67" customFormat="1" x14ac:dyDescent="0.2">
      <c r="A19" s="142" t="s">
        <v>176</v>
      </c>
      <c r="B19" s="131">
        <v>3775</v>
      </c>
      <c r="C19" s="132" t="s">
        <v>175</v>
      </c>
      <c r="D19" s="132" t="s">
        <v>177</v>
      </c>
      <c r="E19" s="133" t="s">
        <v>125</v>
      </c>
      <c r="F19" s="1"/>
    </row>
    <row r="20" spans="1:6" s="67" customFormat="1" x14ac:dyDescent="0.2">
      <c r="A20" s="142" t="s">
        <v>176</v>
      </c>
      <c r="B20" s="131">
        <v>392</v>
      </c>
      <c r="C20" s="132" t="s">
        <v>175</v>
      </c>
      <c r="D20" s="132" t="s">
        <v>123</v>
      </c>
      <c r="E20" s="133" t="s">
        <v>125</v>
      </c>
      <c r="F20" s="1"/>
    </row>
    <row r="21" spans="1:6" s="67" customFormat="1" ht="12.75" customHeight="1" x14ac:dyDescent="0.2">
      <c r="A21" s="142" t="s">
        <v>176</v>
      </c>
      <c r="B21" s="131">
        <v>31.88</v>
      </c>
      <c r="C21" s="132" t="s">
        <v>175</v>
      </c>
      <c r="D21" s="132" t="s">
        <v>150</v>
      </c>
      <c r="E21" s="133" t="s">
        <v>125</v>
      </c>
      <c r="F21" s="1"/>
    </row>
    <row r="22" spans="1:6" s="67" customFormat="1" x14ac:dyDescent="0.2">
      <c r="A22" s="142" t="s">
        <v>176</v>
      </c>
      <c r="B22" s="131">
        <v>995.32</v>
      </c>
      <c r="C22" s="132" t="s">
        <v>175</v>
      </c>
      <c r="D22" s="132" t="s">
        <v>178</v>
      </c>
      <c r="E22" s="133" t="s">
        <v>125</v>
      </c>
      <c r="F22" s="1"/>
    </row>
    <row r="23" spans="1:6" s="67" customFormat="1" x14ac:dyDescent="0.2">
      <c r="A23" s="142">
        <v>44738</v>
      </c>
      <c r="B23" s="131">
        <v>613.94000000000005</v>
      </c>
      <c r="C23" s="132" t="s">
        <v>179</v>
      </c>
      <c r="D23" s="132" t="s">
        <v>120</v>
      </c>
      <c r="E23" s="133" t="s">
        <v>124</v>
      </c>
      <c r="F23" s="1"/>
    </row>
    <row r="24" spans="1:6" s="67" customFormat="1" x14ac:dyDescent="0.2">
      <c r="A24" s="134"/>
      <c r="B24" s="131"/>
      <c r="C24" s="132"/>
      <c r="D24" s="132"/>
      <c r="E24" s="133"/>
      <c r="F24" s="1"/>
    </row>
    <row r="25" spans="1:6" s="67" customFormat="1" hidden="1" x14ac:dyDescent="0.2">
      <c r="A25" s="117"/>
      <c r="B25" s="118"/>
      <c r="C25" s="119"/>
      <c r="D25" s="119"/>
      <c r="E25" s="120"/>
      <c r="F25" s="1"/>
    </row>
    <row r="26" spans="1:6" ht="19.5" customHeight="1" x14ac:dyDescent="0.2">
      <c r="A26" s="83" t="s">
        <v>73</v>
      </c>
      <c r="B26" s="84">
        <f>SUM(B12:B25)</f>
        <v>45490.43</v>
      </c>
      <c r="C26" s="141" t="str">
        <f>IF(SUBTOTAL(3,B12:B25)=SUBTOTAL(103,B12:B25),'Summary and sign-off'!$A$48,'Summary and sign-off'!$A$49)</f>
        <v>Check - there are no hidden rows with data</v>
      </c>
      <c r="D26" s="150" t="str">
        <f>IF('Summary and sign-off'!F55='Summary and sign-off'!F54,'Summary and sign-off'!A51,'Summary and sign-off'!A50)</f>
        <v>Check - each entry provides sufficient information</v>
      </c>
      <c r="E26" s="150"/>
      <c r="F26" s="45"/>
    </row>
    <row r="27" spans="1:6" ht="10.5" customHeight="1" x14ac:dyDescent="0.2">
      <c r="A27" s="26"/>
      <c r="B27" s="21"/>
      <c r="C27" s="26"/>
      <c r="D27" s="26"/>
      <c r="E27" s="26"/>
      <c r="F27" s="26"/>
    </row>
    <row r="28" spans="1:6" ht="24.75" customHeight="1" x14ac:dyDescent="0.2">
      <c r="A28" s="151" t="s">
        <v>74</v>
      </c>
      <c r="B28" s="151"/>
      <c r="C28" s="151"/>
      <c r="D28" s="151"/>
      <c r="E28" s="151"/>
      <c r="F28" s="46"/>
    </row>
    <row r="29" spans="1:6" ht="27" customHeight="1" x14ac:dyDescent="0.2">
      <c r="A29" s="34" t="s">
        <v>68</v>
      </c>
      <c r="B29" s="34" t="s">
        <v>13</v>
      </c>
      <c r="C29" s="34" t="s">
        <v>75</v>
      </c>
      <c r="D29" s="34" t="s">
        <v>71</v>
      </c>
      <c r="E29" s="34" t="s">
        <v>72</v>
      </c>
      <c r="F29" s="47"/>
    </row>
    <row r="30" spans="1:6" s="67" customFormat="1" hidden="1" x14ac:dyDescent="0.2">
      <c r="A30" s="108"/>
      <c r="B30" s="109"/>
      <c r="C30" s="110"/>
      <c r="D30" s="110"/>
      <c r="E30" s="111"/>
      <c r="F30" s="1"/>
    </row>
    <row r="31" spans="1:6" s="67" customFormat="1" x14ac:dyDescent="0.2">
      <c r="A31" s="130">
        <v>44587</v>
      </c>
      <c r="B31" s="131">
        <v>87.6</v>
      </c>
      <c r="C31" s="132" t="s">
        <v>180</v>
      </c>
      <c r="D31" s="132" t="s">
        <v>126</v>
      </c>
      <c r="E31" s="133" t="s">
        <v>149</v>
      </c>
      <c r="F31" s="1"/>
    </row>
    <row r="32" spans="1:6" s="67" customFormat="1" x14ac:dyDescent="0.2">
      <c r="A32" s="130">
        <v>44587</v>
      </c>
      <c r="B32" s="131">
        <v>52.73</v>
      </c>
      <c r="C32" s="132" t="s">
        <v>180</v>
      </c>
      <c r="D32" s="132" t="s">
        <v>127</v>
      </c>
      <c r="E32" s="133" t="s">
        <v>149</v>
      </c>
      <c r="F32" s="1"/>
    </row>
    <row r="33" spans="1:6" s="67" customFormat="1" x14ac:dyDescent="0.2">
      <c r="A33" s="130"/>
      <c r="B33" s="131"/>
      <c r="C33" s="132"/>
      <c r="D33" s="132"/>
      <c r="E33" s="133"/>
      <c r="F33" s="1"/>
    </row>
    <row r="34" spans="1:6" s="67" customFormat="1" x14ac:dyDescent="0.2">
      <c r="A34" s="130"/>
      <c r="B34" s="131"/>
      <c r="C34" s="132"/>
      <c r="D34" s="132"/>
      <c r="E34" s="133"/>
      <c r="F34" s="1"/>
    </row>
    <row r="35" spans="1:6" s="67" customFormat="1" x14ac:dyDescent="0.2">
      <c r="A35" s="130"/>
      <c r="B35" s="131"/>
      <c r="C35" s="132"/>
      <c r="D35" s="132"/>
      <c r="E35" s="133"/>
      <c r="F35" s="1"/>
    </row>
    <row r="36" spans="1:6" s="67" customFormat="1" x14ac:dyDescent="0.2">
      <c r="A36" s="130"/>
      <c r="B36" s="131"/>
      <c r="C36" s="132"/>
      <c r="D36" s="132"/>
      <c r="E36" s="133"/>
      <c r="F36" s="1"/>
    </row>
    <row r="37" spans="1:6" s="67" customFormat="1" x14ac:dyDescent="0.2">
      <c r="A37" s="130"/>
      <c r="B37" s="131"/>
      <c r="C37" s="132"/>
      <c r="D37" s="132"/>
      <c r="E37" s="133"/>
      <c r="F37" s="1"/>
    </row>
    <row r="38" spans="1:6" s="67" customFormat="1" hidden="1" x14ac:dyDescent="0.2">
      <c r="A38" s="121"/>
      <c r="B38" s="122"/>
      <c r="C38" s="123"/>
      <c r="D38" s="123"/>
      <c r="E38" s="124"/>
      <c r="F38" s="1"/>
    </row>
    <row r="39" spans="1:6" ht="19.5" customHeight="1" x14ac:dyDescent="0.2">
      <c r="A39" s="83" t="s">
        <v>76</v>
      </c>
      <c r="B39" s="84">
        <f>SUM(B30:B38)</f>
        <v>140.32999999999998</v>
      </c>
      <c r="C39" s="141" t="str">
        <f>IF(SUBTOTAL(3,B30:B38)=SUBTOTAL(103,B30:B38),'Summary and sign-off'!$A$48,'Summary and sign-off'!$A$49)</f>
        <v>Check - there are no hidden rows with data</v>
      </c>
      <c r="D39" s="150" t="str">
        <f>IF('Summary and sign-off'!F56='Summary and sign-off'!F54,'Summary and sign-off'!A51,'Summary and sign-off'!A50)</f>
        <v>Check - each entry provides sufficient information</v>
      </c>
      <c r="E39" s="150"/>
      <c r="F39" s="45"/>
    </row>
    <row r="40" spans="1:6" ht="10.5" customHeight="1" x14ac:dyDescent="0.2">
      <c r="A40" s="26"/>
      <c r="B40" s="21"/>
      <c r="C40" s="26"/>
      <c r="D40" s="26"/>
      <c r="E40" s="26"/>
      <c r="F40" s="26"/>
    </row>
    <row r="41" spans="1:6" ht="24.75" customHeight="1" x14ac:dyDescent="0.2">
      <c r="A41" s="151" t="s">
        <v>77</v>
      </c>
      <c r="B41" s="151"/>
      <c r="C41" s="151"/>
      <c r="D41" s="151"/>
      <c r="E41" s="151"/>
      <c r="F41" s="45"/>
    </row>
    <row r="42" spans="1:6" ht="27" customHeight="1" x14ac:dyDescent="0.2">
      <c r="A42" s="34" t="s">
        <v>68</v>
      </c>
      <c r="B42" s="34" t="s">
        <v>13</v>
      </c>
      <c r="C42" s="34" t="s">
        <v>78</v>
      </c>
      <c r="D42" s="34" t="s">
        <v>79</v>
      </c>
      <c r="E42" s="34" t="s">
        <v>72</v>
      </c>
      <c r="F42" s="48"/>
    </row>
    <row r="43" spans="1:6" s="67" customFormat="1" hidden="1" x14ac:dyDescent="0.2">
      <c r="A43" s="108"/>
      <c r="B43" s="109"/>
      <c r="C43" s="110"/>
      <c r="D43" s="110"/>
      <c r="E43" s="111"/>
      <c r="F43" s="1"/>
    </row>
    <row r="44" spans="1:6" s="67" customFormat="1" x14ac:dyDescent="0.2">
      <c r="A44" s="130">
        <v>44417</v>
      </c>
      <c r="B44" s="131">
        <v>63.8</v>
      </c>
      <c r="C44" s="132" t="s">
        <v>181</v>
      </c>
      <c r="D44" s="132" t="s">
        <v>128</v>
      </c>
      <c r="E44" s="133" t="s">
        <v>129</v>
      </c>
      <c r="F44" s="1"/>
    </row>
    <row r="45" spans="1:6" s="67" customFormat="1" x14ac:dyDescent="0.2">
      <c r="A45" s="130">
        <v>44425</v>
      </c>
      <c r="B45" s="131">
        <v>15.4</v>
      </c>
      <c r="C45" s="132" t="s">
        <v>182</v>
      </c>
      <c r="D45" s="132" t="s">
        <v>128</v>
      </c>
      <c r="E45" s="133" t="s">
        <v>129</v>
      </c>
      <c r="F45" s="1"/>
    </row>
    <row r="46" spans="1:6" s="67" customFormat="1" x14ac:dyDescent="0.2">
      <c r="A46" s="130">
        <v>44460</v>
      </c>
      <c r="B46" s="131">
        <v>13.85</v>
      </c>
      <c r="C46" s="132" t="s">
        <v>130</v>
      </c>
      <c r="D46" s="132" t="s">
        <v>128</v>
      </c>
      <c r="E46" s="133" t="s">
        <v>129</v>
      </c>
      <c r="F46" s="1"/>
    </row>
    <row r="47" spans="1:6" s="67" customFormat="1" x14ac:dyDescent="0.2">
      <c r="A47" s="130">
        <v>44522</v>
      </c>
      <c r="B47" s="131">
        <v>10.9</v>
      </c>
      <c r="C47" s="132" t="s">
        <v>183</v>
      </c>
      <c r="D47" s="132" t="s">
        <v>128</v>
      </c>
      <c r="E47" s="133" t="s">
        <v>129</v>
      </c>
      <c r="F47" s="1"/>
    </row>
    <row r="48" spans="1:6" s="67" customFormat="1" x14ac:dyDescent="0.2">
      <c r="A48" s="130">
        <v>44467</v>
      </c>
      <c r="B48" s="131">
        <v>27.2</v>
      </c>
      <c r="C48" s="132" t="s">
        <v>184</v>
      </c>
      <c r="D48" s="132" t="s">
        <v>128</v>
      </c>
      <c r="E48" s="133" t="s">
        <v>129</v>
      </c>
      <c r="F48" s="1"/>
    </row>
    <row r="49" spans="1:6" s="67" customFormat="1" x14ac:dyDescent="0.2">
      <c r="A49" s="130">
        <v>44511</v>
      </c>
      <c r="B49" s="131">
        <v>41.6</v>
      </c>
      <c r="C49" s="132" t="s">
        <v>185</v>
      </c>
      <c r="D49" s="132" t="s">
        <v>128</v>
      </c>
      <c r="E49" s="133" t="s">
        <v>129</v>
      </c>
      <c r="F49" s="1"/>
    </row>
    <row r="50" spans="1:6" s="67" customFormat="1" x14ac:dyDescent="0.2">
      <c r="A50" s="130">
        <v>44536</v>
      </c>
      <c r="B50" s="131">
        <v>11.2</v>
      </c>
      <c r="C50" s="132" t="s">
        <v>131</v>
      </c>
      <c r="D50" s="132" t="s">
        <v>128</v>
      </c>
      <c r="E50" s="133" t="s">
        <v>129</v>
      </c>
      <c r="F50" s="1"/>
    </row>
    <row r="51" spans="1:6" s="67" customFormat="1" x14ac:dyDescent="0.2">
      <c r="A51" s="130">
        <v>44539</v>
      </c>
      <c r="B51" s="131">
        <v>12.4</v>
      </c>
      <c r="C51" s="132" t="s">
        <v>186</v>
      </c>
      <c r="D51" s="132" t="s">
        <v>128</v>
      </c>
      <c r="E51" s="133" t="s">
        <v>129</v>
      </c>
      <c r="F51" s="1"/>
    </row>
    <row r="52" spans="1:6" s="67" customFormat="1" x14ac:dyDescent="0.2">
      <c r="A52" s="130">
        <v>44665</v>
      </c>
      <c r="B52" s="131">
        <v>30.03</v>
      </c>
      <c r="C52" s="132" t="s">
        <v>187</v>
      </c>
      <c r="D52" s="132" t="s">
        <v>128</v>
      </c>
      <c r="E52" s="133" t="s">
        <v>129</v>
      </c>
      <c r="F52" s="1"/>
    </row>
    <row r="53" spans="1:6" s="67" customFormat="1" x14ac:dyDescent="0.2">
      <c r="A53" s="130">
        <v>44742</v>
      </c>
      <c r="B53" s="131">
        <v>15.7</v>
      </c>
      <c r="C53" s="132" t="s">
        <v>188</v>
      </c>
      <c r="D53" s="132" t="s">
        <v>128</v>
      </c>
      <c r="E53" s="133" t="s">
        <v>129</v>
      </c>
      <c r="F53" s="1"/>
    </row>
    <row r="54" spans="1:6" s="67" customFormat="1" x14ac:dyDescent="0.2">
      <c r="A54" s="130"/>
      <c r="B54" s="131"/>
      <c r="C54" s="132"/>
      <c r="D54" s="132"/>
      <c r="E54" s="133"/>
      <c r="F54" s="1"/>
    </row>
    <row r="55" spans="1:6" s="67" customFormat="1" hidden="1" x14ac:dyDescent="0.2">
      <c r="A55" s="108"/>
      <c r="B55" s="109"/>
      <c r="C55" s="110"/>
      <c r="D55" s="110"/>
      <c r="E55" s="111"/>
      <c r="F55" s="1"/>
    </row>
    <row r="56" spans="1:6" ht="19.5" customHeight="1" x14ac:dyDescent="0.2">
      <c r="A56" s="83" t="s">
        <v>80</v>
      </c>
      <c r="B56" s="84">
        <f>SUM(B43:B55)</f>
        <v>242.07999999999998</v>
      </c>
      <c r="C56" s="141" t="str">
        <f>IF(SUBTOTAL(3,B43:B55)=SUBTOTAL(103,B43:B55),'Summary and sign-off'!$A$48,'Summary and sign-off'!$A$49)</f>
        <v>Check - there are no hidden rows with data</v>
      </c>
      <c r="D56" s="150" t="str">
        <f>IF('Summary and sign-off'!F57='Summary and sign-off'!F54,'Summary and sign-off'!A51,'Summary and sign-off'!A50)</f>
        <v>Check - each entry provides sufficient information</v>
      </c>
      <c r="E56" s="150"/>
      <c r="F56" s="45"/>
    </row>
    <row r="57" spans="1:6" ht="10.5" customHeight="1" x14ac:dyDescent="0.2">
      <c r="A57" s="26"/>
      <c r="B57" s="72"/>
      <c r="C57" s="21"/>
      <c r="D57" s="26"/>
      <c r="E57" s="26"/>
      <c r="F57" s="26"/>
    </row>
    <row r="58" spans="1:6" ht="34.5" customHeight="1" x14ac:dyDescent="0.2">
      <c r="A58" s="49" t="s">
        <v>81</v>
      </c>
      <c r="B58" s="73">
        <f>B26+B39+B56</f>
        <v>45872.840000000004</v>
      </c>
      <c r="C58" s="50"/>
      <c r="D58" s="50"/>
      <c r="E58" s="50"/>
      <c r="F58" s="25"/>
    </row>
    <row r="59" spans="1:6" x14ac:dyDescent="0.2">
      <c r="A59" s="26"/>
      <c r="B59" s="21"/>
      <c r="C59" s="26"/>
      <c r="D59" s="26"/>
      <c r="E59" s="26"/>
      <c r="F59" s="26"/>
    </row>
    <row r="60" spans="1:6" x14ac:dyDescent="0.2">
      <c r="A60" s="51" t="s">
        <v>24</v>
      </c>
      <c r="B60" s="24"/>
      <c r="C60" s="25"/>
      <c r="D60" s="25"/>
      <c r="E60" s="25"/>
      <c r="F60" s="26"/>
    </row>
    <row r="61" spans="1:6" ht="12.6" customHeight="1" x14ac:dyDescent="0.2">
      <c r="A61" s="22" t="s">
        <v>82</v>
      </c>
      <c r="B61" s="52"/>
      <c r="C61" s="52"/>
      <c r="D61" s="31"/>
      <c r="E61" s="31"/>
      <c r="F61" s="26"/>
    </row>
    <row r="62" spans="1:6" ht="12.95" customHeight="1" x14ac:dyDescent="0.2">
      <c r="A62" s="30" t="s">
        <v>83</v>
      </c>
      <c r="B62" s="26"/>
      <c r="C62" s="31"/>
      <c r="D62" s="26"/>
      <c r="E62" s="31"/>
      <c r="F62" s="26"/>
    </row>
    <row r="63" spans="1:6" x14ac:dyDescent="0.2">
      <c r="A63" s="30" t="s">
        <v>84</v>
      </c>
      <c r="B63" s="31"/>
      <c r="C63" s="31"/>
      <c r="D63" s="31"/>
      <c r="E63" s="53"/>
      <c r="F63" s="45"/>
    </row>
    <row r="64" spans="1:6" x14ac:dyDescent="0.2">
      <c r="A64" s="22" t="s">
        <v>30</v>
      </c>
      <c r="B64" s="24"/>
      <c r="C64" s="25"/>
      <c r="D64" s="25"/>
      <c r="E64" s="25"/>
      <c r="F64" s="26"/>
    </row>
    <row r="65" spans="1:6" ht="12.95" customHeight="1" x14ac:dyDescent="0.2">
      <c r="A65" s="30" t="s">
        <v>85</v>
      </c>
      <c r="B65" s="26"/>
      <c r="C65" s="31"/>
      <c r="D65" s="26"/>
      <c r="E65" s="31"/>
      <c r="F65" s="26"/>
    </row>
    <row r="66" spans="1:6" x14ac:dyDescent="0.2">
      <c r="A66" s="30" t="s">
        <v>86</v>
      </c>
      <c r="B66" s="31"/>
      <c r="C66" s="31"/>
      <c r="D66" s="31"/>
      <c r="E66" s="53"/>
      <c r="F66" s="45"/>
    </row>
    <row r="67" spans="1:6" x14ac:dyDescent="0.2">
      <c r="A67" s="35" t="s">
        <v>87</v>
      </c>
      <c r="B67" s="35"/>
      <c r="C67" s="35"/>
      <c r="D67" s="35"/>
      <c r="E67" s="53"/>
      <c r="F67" s="45"/>
    </row>
    <row r="68" spans="1:6" x14ac:dyDescent="0.2">
      <c r="A68" s="39"/>
      <c r="B68" s="26"/>
      <c r="C68" s="26"/>
      <c r="D68" s="26"/>
      <c r="E68" s="45"/>
      <c r="F68" s="45"/>
    </row>
    <row r="69" spans="1:6" hidden="1" x14ac:dyDescent="0.2">
      <c r="A69" s="39"/>
      <c r="B69" s="26"/>
      <c r="C69" s="26"/>
      <c r="D69" s="26"/>
      <c r="E69" s="45"/>
      <c r="F69" s="45"/>
    </row>
    <row r="70" spans="1:6" hidden="1" x14ac:dyDescent="0.2"/>
    <row r="71" spans="1:6" hidden="1" x14ac:dyDescent="0.2"/>
    <row r="72" spans="1:6" hidden="1" x14ac:dyDescent="0.2"/>
    <row r="73" spans="1:6" hidden="1" x14ac:dyDescent="0.2"/>
    <row r="74" spans="1:6" ht="12.75" hidden="1" customHeight="1" x14ac:dyDescent="0.2"/>
    <row r="75" spans="1:6" hidden="1" x14ac:dyDescent="0.2"/>
    <row r="76" spans="1:6" hidden="1" x14ac:dyDescent="0.2"/>
    <row r="77" spans="1:6" hidden="1" x14ac:dyDescent="0.2">
      <c r="A77" s="54"/>
      <c r="B77" s="45"/>
      <c r="C77" s="45"/>
      <c r="D77" s="45"/>
      <c r="E77" s="45"/>
      <c r="F77" s="45"/>
    </row>
    <row r="78" spans="1:6" hidden="1" x14ac:dyDescent="0.2">
      <c r="A78" s="54"/>
      <c r="B78" s="45"/>
      <c r="C78" s="45"/>
      <c r="D78" s="45"/>
      <c r="E78" s="45"/>
      <c r="F78" s="45"/>
    </row>
    <row r="79" spans="1:6" hidden="1" x14ac:dyDescent="0.2">
      <c r="A79" s="54"/>
      <c r="B79" s="45"/>
      <c r="C79" s="45"/>
      <c r="D79" s="45"/>
      <c r="E79" s="45"/>
      <c r="F79" s="45"/>
    </row>
    <row r="80" spans="1:6" hidden="1" x14ac:dyDescent="0.2">
      <c r="A80" s="54"/>
      <c r="B80" s="45"/>
      <c r="C80" s="45"/>
      <c r="D80" s="45"/>
      <c r="E80" s="45"/>
      <c r="F80" s="45"/>
    </row>
    <row r="81" spans="1:6" hidden="1" x14ac:dyDescent="0.2">
      <c r="A81" s="54"/>
      <c r="B81" s="45"/>
      <c r="C81" s="45"/>
      <c r="D81" s="45"/>
      <c r="E81" s="45"/>
      <c r="F81" s="45"/>
    </row>
    <row r="82" spans="1:6" hidden="1" x14ac:dyDescent="0.2"/>
    <row r="83" spans="1:6" hidden="1" x14ac:dyDescent="0.2"/>
    <row r="84" spans="1:6" hidden="1" x14ac:dyDescent="0.2"/>
    <row r="85" spans="1:6" hidden="1" x14ac:dyDescent="0.2"/>
    <row r="86" spans="1:6" hidden="1" x14ac:dyDescent="0.2"/>
    <row r="87" spans="1:6" hidden="1" x14ac:dyDescent="0.2"/>
    <row r="88" spans="1:6" hidden="1" x14ac:dyDescent="0.2"/>
    <row r="89" spans="1:6" hidden="1" x14ac:dyDescent="0.2"/>
    <row r="90" spans="1:6" x14ac:dyDescent="0.2"/>
    <row r="91" spans="1:6" x14ac:dyDescent="0.2"/>
    <row r="92" spans="1:6" x14ac:dyDescent="0.2"/>
    <row r="93" spans="1:6" x14ac:dyDescent="0.2"/>
    <row r="94" spans="1:6" x14ac:dyDescent="0.2"/>
  </sheetData>
  <sheetProtection sheet="1" formatCells="0" formatRows="0" insertColumns="0" insertRows="0" deleteRows="0"/>
  <mergeCells count="15">
    <mergeCell ref="B7:E7"/>
    <mergeCell ref="B5:E5"/>
    <mergeCell ref="D56:E56"/>
    <mergeCell ref="A1:E1"/>
    <mergeCell ref="A28:E28"/>
    <mergeCell ref="A41:E41"/>
    <mergeCell ref="B2:E2"/>
    <mergeCell ref="B3:E3"/>
    <mergeCell ref="B4:E4"/>
    <mergeCell ref="A8:E8"/>
    <mergeCell ref="A9:E9"/>
    <mergeCell ref="B6:E6"/>
    <mergeCell ref="D26:E26"/>
    <mergeCell ref="D39:E3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0 A37:A38 A12 A25 A43 A55">
      <formula1>$B$4</formula1>
      <formula2>$B$5</formula2>
    </dataValidation>
    <dataValidation allowBlank="1" showInputMessage="1" showErrorMessage="1" prompt="Insert additional rows as needed:_x000a_- 'right click' on a row number (left of screen)_x000a_- select 'Insert' (this will insert a row above it)" sqref="A42 A29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1:A36 A44:A54 A13:A24">
      <formula1>$B$4</formula1>
      <formula2>$B$5</formula2>
    </dataValidation>
  </dataValidations>
  <pageMargins left="0.31496062992125984" right="0.31496062992125984" top="0.35433070866141736" bottom="0.35433070866141736" header="0.31496062992125984" footer="0.31496062992125984"/>
  <pageSetup paperSize="9" scale="61"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B30:B38 B43:B55 B12:B25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21" sqref="B21"/>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9.28515625" style="15" customWidth="1"/>
    <col min="7" max="10" width="9.140625" style="15" hidden="1" customWidth="1"/>
    <col min="11" max="13" width="0" style="15" hidden="1" customWidth="1"/>
    <col min="14" max="16384" width="0" style="15" hidden="1"/>
  </cols>
  <sheetData>
    <row r="1" spans="1:6" ht="26.25" customHeight="1" x14ac:dyDescent="0.2">
      <c r="A1" s="148" t="s">
        <v>60</v>
      </c>
      <c r="B1" s="148"/>
      <c r="C1" s="148"/>
      <c r="D1" s="148"/>
      <c r="E1" s="148"/>
      <c r="F1" s="37"/>
    </row>
    <row r="2" spans="1:6" ht="21" customHeight="1" x14ac:dyDescent="0.2">
      <c r="A2" s="4" t="s">
        <v>3</v>
      </c>
      <c r="B2" s="149" t="str">
        <f>'Summary and sign-off'!B2:F2</f>
        <v>Ministry of Defence</v>
      </c>
      <c r="C2" s="149"/>
      <c r="D2" s="149"/>
      <c r="E2" s="149"/>
      <c r="F2" s="37"/>
    </row>
    <row r="3" spans="1:6" ht="21" customHeight="1" x14ac:dyDescent="0.2">
      <c r="A3" s="4" t="s">
        <v>61</v>
      </c>
      <c r="B3" s="149" t="str">
        <f>'Summary and sign-off'!B3:F3</f>
        <v>Andrew Bridgman</v>
      </c>
      <c r="C3" s="149"/>
      <c r="D3" s="149"/>
      <c r="E3" s="149"/>
      <c r="F3" s="37"/>
    </row>
    <row r="4" spans="1:6" ht="21" customHeight="1" x14ac:dyDescent="0.2">
      <c r="A4" s="4" t="s">
        <v>62</v>
      </c>
      <c r="B4" s="149">
        <f>'Summary and sign-off'!B4:F4</f>
        <v>44378</v>
      </c>
      <c r="C4" s="149"/>
      <c r="D4" s="149"/>
      <c r="E4" s="149"/>
      <c r="F4" s="37"/>
    </row>
    <row r="5" spans="1:6" ht="21" customHeight="1" x14ac:dyDescent="0.2">
      <c r="A5" s="4" t="s">
        <v>63</v>
      </c>
      <c r="B5" s="149">
        <f>'Summary and sign-off'!B5:F5</f>
        <v>44742</v>
      </c>
      <c r="C5" s="149"/>
      <c r="D5" s="149"/>
      <c r="E5" s="149"/>
      <c r="F5" s="37"/>
    </row>
    <row r="6" spans="1:6" ht="21" customHeight="1" x14ac:dyDescent="0.2">
      <c r="A6" s="4" t="s">
        <v>64</v>
      </c>
      <c r="B6" s="146" t="s">
        <v>31</v>
      </c>
      <c r="C6" s="146"/>
      <c r="D6" s="146"/>
      <c r="E6" s="146"/>
      <c r="F6" s="37"/>
    </row>
    <row r="7" spans="1:6" ht="21" customHeight="1" x14ac:dyDescent="0.2">
      <c r="A7" s="4" t="s">
        <v>7</v>
      </c>
      <c r="B7" s="146" t="s">
        <v>34</v>
      </c>
      <c r="C7" s="146"/>
      <c r="D7" s="146"/>
      <c r="E7" s="146"/>
      <c r="F7" s="37"/>
    </row>
    <row r="8" spans="1:6" ht="35.25" customHeight="1" x14ac:dyDescent="0.25">
      <c r="A8" s="159" t="s">
        <v>88</v>
      </c>
      <c r="B8" s="159"/>
      <c r="C8" s="160"/>
      <c r="D8" s="160"/>
      <c r="E8" s="160"/>
      <c r="F8" s="41"/>
    </row>
    <row r="9" spans="1:6" ht="35.25" customHeight="1" x14ac:dyDescent="0.25">
      <c r="A9" s="157" t="s">
        <v>89</v>
      </c>
      <c r="B9" s="158"/>
      <c r="C9" s="158"/>
      <c r="D9" s="158"/>
      <c r="E9" s="158"/>
      <c r="F9" s="41"/>
    </row>
    <row r="10" spans="1:6" ht="27" customHeight="1" x14ac:dyDescent="0.2">
      <c r="A10" s="34" t="s">
        <v>90</v>
      </c>
      <c r="B10" s="34" t="s">
        <v>13</v>
      </c>
      <c r="C10" s="34" t="s">
        <v>91</v>
      </c>
      <c r="D10" s="34" t="s">
        <v>92</v>
      </c>
      <c r="E10" s="34" t="s">
        <v>72</v>
      </c>
      <c r="F10" s="22"/>
    </row>
    <row r="11" spans="1:6" s="67" customFormat="1" hidden="1" x14ac:dyDescent="0.2">
      <c r="A11" s="112"/>
      <c r="B11" s="109"/>
      <c r="C11" s="113"/>
      <c r="D11" s="113"/>
      <c r="E11" s="114"/>
      <c r="F11" s="2"/>
    </row>
    <row r="12" spans="1:6" s="67" customFormat="1" x14ac:dyDescent="0.2">
      <c r="A12" s="130">
        <v>44537</v>
      </c>
      <c r="B12" s="131">
        <v>138.30000000000001</v>
      </c>
      <c r="C12" s="135" t="s">
        <v>148</v>
      </c>
      <c r="D12" s="135" t="s">
        <v>132</v>
      </c>
      <c r="E12" s="136" t="s">
        <v>129</v>
      </c>
      <c r="F12" s="2"/>
    </row>
    <row r="13" spans="1:6" s="67" customFormat="1" x14ac:dyDescent="0.2">
      <c r="A13" s="130"/>
      <c r="B13" s="131"/>
      <c r="C13" s="135"/>
      <c r="D13" s="135"/>
      <c r="E13" s="136"/>
      <c r="F13" s="2"/>
    </row>
    <row r="14" spans="1:6" s="67" customFormat="1" x14ac:dyDescent="0.2">
      <c r="A14" s="130"/>
      <c r="B14" s="131"/>
      <c r="C14" s="135"/>
      <c r="D14" s="135"/>
      <c r="E14" s="136"/>
      <c r="F14" s="2"/>
    </row>
    <row r="15" spans="1:6" s="67" customFormat="1" x14ac:dyDescent="0.2">
      <c r="A15" s="130"/>
      <c r="B15" s="131"/>
      <c r="C15" s="135"/>
      <c r="D15" s="135"/>
      <c r="E15" s="136"/>
      <c r="F15" s="2"/>
    </row>
    <row r="16" spans="1:6" s="67" customFormat="1" x14ac:dyDescent="0.2">
      <c r="A16" s="130"/>
      <c r="B16" s="131"/>
      <c r="C16" s="135"/>
      <c r="D16" s="135"/>
      <c r="E16" s="136"/>
      <c r="F16" s="2"/>
    </row>
    <row r="17" spans="1:6" s="67" customFormat="1" x14ac:dyDescent="0.2">
      <c r="A17" s="130"/>
      <c r="B17" s="131"/>
      <c r="C17" s="135"/>
      <c r="D17" s="135"/>
      <c r="E17" s="136"/>
      <c r="F17" s="2"/>
    </row>
    <row r="18" spans="1:6" s="67" customFormat="1" x14ac:dyDescent="0.2">
      <c r="A18" s="130"/>
      <c r="B18" s="131"/>
      <c r="C18" s="135"/>
      <c r="D18" s="135"/>
      <c r="E18" s="136"/>
      <c r="F18" s="2"/>
    </row>
    <row r="19" spans="1:6" s="67" customFormat="1" x14ac:dyDescent="0.2">
      <c r="A19" s="130"/>
      <c r="B19" s="131"/>
      <c r="C19" s="135"/>
      <c r="D19" s="135"/>
      <c r="E19" s="136"/>
      <c r="F19" s="2"/>
    </row>
    <row r="20" spans="1:6" s="67" customFormat="1" x14ac:dyDescent="0.2">
      <c r="A20" s="130"/>
      <c r="B20" s="131"/>
      <c r="C20" s="135"/>
      <c r="D20" s="135"/>
      <c r="E20" s="136"/>
      <c r="F20" s="2"/>
    </row>
    <row r="21" spans="1:6" s="67" customFormat="1" x14ac:dyDescent="0.2">
      <c r="A21" s="134"/>
      <c r="B21" s="131"/>
      <c r="C21" s="135"/>
      <c r="D21" s="135"/>
      <c r="E21" s="136"/>
      <c r="F21" s="2"/>
    </row>
    <row r="22" spans="1:6" s="67" customFormat="1" x14ac:dyDescent="0.2">
      <c r="A22" s="134"/>
      <c r="B22" s="131"/>
      <c r="C22" s="135"/>
      <c r="D22" s="135"/>
      <c r="E22" s="136"/>
      <c r="F22" s="2"/>
    </row>
    <row r="23" spans="1:6" s="67" customFormat="1" ht="11.25" hidden="1" customHeight="1" x14ac:dyDescent="0.2">
      <c r="A23" s="112"/>
      <c r="B23" s="109"/>
      <c r="C23" s="113"/>
      <c r="D23" s="113"/>
      <c r="E23" s="114"/>
      <c r="F23" s="2"/>
    </row>
    <row r="24" spans="1:6" ht="34.5" customHeight="1" x14ac:dyDescent="0.2">
      <c r="A24" s="68" t="s">
        <v>93</v>
      </c>
      <c r="B24" s="76">
        <f>SUM(B11:B23)</f>
        <v>138.30000000000001</v>
      </c>
      <c r="C24" s="82" t="str">
        <f>IF(SUBTOTAL(3,B11:B23)=SUBTOTAL(103,B11:B23),'Summary and sign-off'!$A$48,'Summary and sign-off'!$A$49)</f>
        <v>Check - there are no hidden rows with data</v>
      </c>
      <c r="D24" s="150" t="str">
        <f>IF('Summary and sign-off'!F58='Summary and sign-off'!F54,'Summary and sign-off'!A51,'Summary and sign-off'!A50)</f>
        <v>Check - each entry provides sufficient information</v>
      </c>
      <c r="E24" s="150"/>
      <c r="F24" s="2"/>
    </row>
    <row r="25" spans="1:6" x14ac:dyDescent="0.2">
      <c r="A25" s="20"/>
      <c r="B25" s="19"/>
      <c r="C25" s="19"/>
      <c r="D25" s="19"/>
      <c r="E25" s="19"/>
      <c r="F25" s="37"/>
    </row>
    <row r="26" spans="1:6" x14ac:dyDescent="0.2">
      <c r="A26" s="20" t="s">
        <v>24</v>
      </c>
      <c r="B26" s="21"/>
      <c r="C26" s="26"/>
      <c r="D26" s="19"/>
      <c r="E26" s="19"/>
      <c r="F26" s="37"/>
    </row>
    <row r="27" spans="1:6" ht="12.75" customHeight="1" x14ac:dyDescent="0.2">
      <c r="A27" s="22" t="s">
        <v>94</v>
      </c>
      <c r="B27" s="22"/>
      <c r="C27" s="22"/>
      <c r="D27" s="22"/>
      <c r="E27" s="22"/>
      <c r="F27" s="37"/>
    </row>
    <row r="28" spans="1:6" x14ac:dyDescent="0.2">
      <c r="A28" s="22" t="s">
        <v>95</v>
      </c>
      <c r="B28" s="30"/>
      <c r="C28" s="42"/>
      <c r="D28" s="43"/>
      <c r="E28" s="43"/>
      <c r="F28" s="37"/>
    </row>
    <row r="29" spans="1:6" x14ac:dyDescent="0.2">
      <c r="A29" s="22" t="s">
        <v>30</v>
      </c>
      <c r="B29" s="24"/>
      <c r="C29" s="25"/>
      <c r="D29" s="25"/>
      <c r="E29" s="25"/>
      <c r="F29" s="26"/>
    </row>
    <row r="30" spans="1:6" x14ac:dyDescent="0.2">
      <c r="A30" s="30" t="s">
        <v>96</v>
      </c>
      <c r="B30" s="30"/>
      <c r="C30" s="42"/>
      <c r="D30" s="42"/>
      <c r="E30" s="42"/>
      <c r="F30" s="37"/>
    </row>
    <row r="31" spans="1:6" ht="12.75" customHeight="1" x14ac:dyDescent="0.2">
      <c r="A31" s="30" t="s">
        <v>97</v>
      </c>
      <c r="B31" s="30"/>
      <c r="C31" s="44"/>
      <c r="D31" s="44"/>
      <c r="E31" s="32"/>
      <c r="F31" s="37"/>
    </row>
    <row r="32" spans="1:6" x14ac:dyDescent="0.2">
      <c r="A32" s="19"/>
      <c r="B32" s="19"/>
      <c r="C32" s="19"/>
      <c r="D32" s="19"/>
      <c r="E32" s="19"/>
      <c r="F32" s="37"/>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x14ac:dyDescent="0.2"/>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73"/>
  <sheetViews>
    <sheetView zoomScaleNormal="100" workbookViewId="0">
      <selection activeCell="C17" sqref="C17"/>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6.85546875" style="15" customWidth="1"/>
    <col min="7" max="10" width="9.140625" style="15" hidden="1" customWidth="1"/>
    <col min="11" max="13" width="0" style="15" hidden="1" customWidth="1"/>
    <col min="14" max="16384" width="9.140625" style="15" hidden="1"/>
  </cols>
  <sheetData>
    <row r="1" spans="1:6" ht="26.25" customHeight="1" x14ac:dyDescent="0.2">
      <c r="A1" s="148" t="s">
        <v>60</v>
      </c>
      <c r="B1" s="148"/>
      <c r="C1" s="148"/>
      <c r="D1" s="148"/>
      <c r="E1" s="148"/>
      <c r="F1" s="23"/>
    </row>
    <row r="2" spans="1:6" ht="21" customHeight="1" x14ac:dyDescent="0.2">
      <c r="A2" s="4" t="s">
        <v>3</v>
      </c>
      <c r="B2" s="149" t="str">
        <f>'Summary and sign-off'!B2:F2</f>
        <v>Ministry of Defence</v>
      </c>
      <c r="C2" s="149"/>
      <c r="D2" s="149"/>
      <c r="E2" s="149"/>
      <c r="F2" s="23"/>
    </row>
    <row r="3" spans="1:6" ht="21" customHeight="1" x14ac:dyDescent="0.2">
      <c r="A3" s="4" t="s">
        <v>61</v>
      </c>
      <c r="B3" s="149" t="str">
        <f>'Summary and sign-off'!B3:F3</f>
        <v>Andrew Bridgman</v>
      </c>
      <c r="C3" s="149"/>
      <c r="D3" s="149"/>
      <c r="E3" s="149"/>
      <c r="F3" s="23"/>
    </row>
    <row r="4" spans="1:6" ht="21" customHeight="1" x14ac:dyDescent="0.2">
      <c r="A4" s="4" t="s">
        <v>62</v>
      </c>
      <c r="B4" s="149">
        <f>'Summary and sign-off'!B4:F4</f>
        <v>44378</v>
      </c>
      <c r="C4" s="149"/>
      <c r="D4" s="149"/>
      <c r="E4" s="149"/>
      <c r="F4" s="23"/>
    </row>
    <row r="5" spans="1:6" ht="21" customHeight="1" x14ac:dyDescent="0.2">
      <c r="A5" s="4" t="s">
        <v>63</v>
      </c>
      <c r="B5" s="149">
        <f>'Summary and sign-off'!B5:F5</f>
        <v>44742</v>
      </c>
      <c r="C5" s="149"/>
      <c r="D5" s="149"/>
      <c r="E5" s="149"/>
      <c r="F5" s="23"/>
    </row>
    <row r="6" spans="1:6" ht="21" customHeight="1" x14ac:dyDescent="0.2">
      <c r="A6" s="4" t="s">
        <v>64</v>
      </c>
      <c r="B6" s="146" t="s">
        <v>31</v>
      </c>
      <c r="C6" s="146"/>
      <c r="D6" s="146"/>
      <c r="E6" s="146"/>
      <c r="F6" s="33"/>
    </row>
    <row r="7" spans="1:6" ht="21" customHeight="1" x14ac:dyDescent="0.2">
      <c r="A7" s="4" t="s">
        <v>7</v>
      </c>
      <c r="B7" s="146" t="s">
        <v>34</v>
      </c>
      <c r="C7" s="146"/>
      <c r="D7" s="146"/>
      <c r="E7" s="146"/>
      <c r="F7" s="33"/>
    </row>
    <row r="8" spans="1:6" ht="35.25" customHeight="1" x14ac:dyDescent="0.2">
      <c r="A8" s="153" t="s">
        <v>98</v>
      </c>
      <c r="B8" s="153"/>
      <c r="C8" s="160"/>
      <c r="D8" s="160"/>
      <c r="E8" s="160"/>
      <c r="F8" s="23"/>
    </row>
    <row r="9" spans="1:6" ht="35.25" customHeight="1" x14ac:dyDescent="0.2">
      <c r="A9" s="161" t="s">
        <v>99</v>
      </c>
      <c r="B9" s="162"/>
      <c r="C9" s="162"/>
      <c r="D9" s="162"/>
      <c r="E9" s="162"/>
      <c r="F9" s="23"/>
    </row>
    <row r="10" spans="1:6" ht="27" customHeight="1" x14ac:dyDescent="0.2">
      <c r="A10" s="34" t="s">
        <v>68</v>
      </c>
      <c r="B10" s="34" t="s">
        <v>13</v>
      </c>
      <c r="C10" s="34" t="s">
        <v>100</v>
      </c>
      <c r="D10" s="34" t="s">
        <v>101</v>
      </c>
      <c r="E10" s="34" t="s">
        <v>72</v>
      </c>
      <c r="F10" s="35"/>
    </row>
    <row r="11" spans="1:6" s="67" customFormat="1" hidden="1" x14ac:dyDescent="0.2">
      <c r="A11" s="112"/>
      <c r="B11" s="109"/>
      <c r="C11" s="113"/>
      <c r="D11" s="113"/>
      <c r="E11" s="114"/>
      <c r="F11" s="3"/>
    </row>
    <row r="12" spans="1:6" s="67" customFormat="1" x14ac:dyDescent="0.2">
      <c r="A12" s="130">
        <v>44742</v>
      </c>
      <c r="B12" s="131">
        <v>2873.26</v>
      </c>
      <c r="C12" s="135" t="s">
        <v>189</v>
      </c>
      <c r="D12" s="135" t="s">
        <v>133</v>
      </c>
      <c r="E12" s="136"/>
      <c r="F12" s="3"/>
    </row>
    <row r="13" spans="1:6" s="67" customFormat="1" x14ac:dyDescent="0.2">
      <c r="A13" s="130">
        <v>44460</v>
      </c>
      <c r="B13" s="131">
        <v>656.59</v>
      </c>
      <c r="C13" s="135" t="s">
        <v>134</v>
      </c>
      <c r="D13" s="135" t="s">
        <v>135</v>
      </c>
      <c r="E13" s="136"/>
      <c r="F13" s="3"/>
    </row>
    <row r="14" spans="1:6" s="67" customFormat="1" ht="25.5" x14ac:dyDescent="0.2">
      <c r="A14" s="130">
        <v>44742</v>
      </c>
      <c r="B14" s="131">
        <v>672.58</v>
      </c>
      <c r="C14" s="135" t="s">
        <v>190</v>
      </c>
      <c r="D14" s="135" t="s">
        <v>191</v>
      </c>
      <c r="E14" s="136"/>
      <c r="F14" s="3"/>
    </row>
    <row r="15" spans="1:6" s="67" customFormat="1" x14ac:dyDescent="0.2">
      <c r="A15" s="134">
        <v>44544</v>
      </c>
      <c r="B15" s="131">
        <v>191</v>
      </c>
      <c r="C15" s="135" t="s">
        <v>136</v>
      </c>
      <c r="D15" s="135" t="s">
        <v>137</v>
      </c>
      <c r="E15" s="136"/>
      <c r="F15" s="3"/>
    </row>
    <row r="16" spans="1:6" s="67" customFormat="1" x14ac:dyDescent="0.2">
      <c r="A16" s="134">
        <v>44638</v>
      </c>
      <c r="B16" s="131">
        <v>28</v>
      </c>
      <c r="C16" s="135" t="s">
        <v>138</v>
      </c>
      <c r="D16" s="135" t="s">
        <v>137</v>
      </c>
      <c r="E16" s="136"/>
      <c r="F16" s="3"/>
    </row>
    <row r="17" spans="1:6" s="67" customFormat="1" x14ac:dyDescent="0.2">
      <c r="A17" s="134">
        <v>44636</v>
      </c>
      <c r="B17" s="131">
        <v>275</v>
      </c>
      <c r="C17" s="135" t="s">
        <v>139</v>
      </c>
      <c r="D17" s="135" t="s">
        <v>137</v>
      </c>
      <c r="E17" s="136"/>
      <c r="F17" s="3"/>
    </row>
    <row r="18" spans="1:6" s="67" customFormat="1" x14ac:dyDescent="0.2">
      <c r="A18" s="134">
        <v>44641</v>
      </c>
      <c r="B18" s="131">
        <v>49.9</v>
      </c>
      <c r="C18" s="135" t="s">
        <v>140</v>
      </c>
      <c r="D18" s="135" t="s">
        <v>137</v>
      </c>
      <c r="E18" s="136"/>
      <c r="F18" s="3"/>
    </row>
    <row r="19" spans="1:6" s="67" customFormat="1" x14ac:dyDescent="0.2">
      <c r="A19" s="130">
        <v>44676</v>
      </c>
      <c r="B19" s="139">
        <v>150</v>
      </c>
      <c r="C19" s="135" t="s">
        <v>153</v>
      </c>
      <c r="D19" s="135" t="s">
        <v>192</v>
      </c>
      <c r="E19" s="136"/>
      <c r="F19" s="3"/>
    </row>
    <row r="20" spans="1:6" s="67" customFormat="1" x14ac:dyDescent="0.2">
      <c r="A20" s="130">
        <v>44712</v>
      </c>
      <c r="B20" s="139">
        <v>200</v>
      </c>
      <c r="C20" s="135" t="s">
        <v>147</v>
      </c>
      <c r="D20" s="135" t="s">
        <v>192</v>
      </c>
      <c r="E20" s="136"/>
      <c r="F20" s="3"/>
    </row>
    <row r="21" spans="1:6" s="67" customFormat="1" hidden="1" x14ac:dyDescent="0.2">
      <c r="A21" s="112"/>
      <c r="B21" s="109"/>
      <c r="C21" s="113"/>
      <c r="D21" s="113"/>
      <c r="E21" s="114"/>
      <c r="F21" s="3"/>
    </row>
    <row r="22" spans="1:6" ht="34.5" customHeight="1" x14ac:dyDescent="0.2">
      <c r="A22" s="68" t="s">
        <v>102</v>
      </c>
      <c r="B22" s="76">
        <f>SUM(B11:B21)</f>
        <v>5096.33</v>
      </c>
      <c r="C22" s="82" t="str">
        <f>IF(SUBTOTAL(3,B11:B21)=SUBTOTAL(103,B11:B21),'Summary and sign-off'!$A$48,'Summary and sign-off'!$A$49)</f>
        <v>Check - there are no hidden rows with data</v>
      </c>
      <c r="D22" s="150" t="str">
        <f>IF('Summary and sign-off'!F59='Summary and sign-off'!F54,'Summary and sign-off'!A51,'Summary and sign-off'!A50)</f>
        <v>Check - each entry provides sufficient information</v>
      </c>
      <c r="E22" s="150"/>
      <c r="F22" s="36"/>
    </row>
    <row r="23" spans="1:6" ht="14.1" customHeight="1" x14ac:dyDescent="0.2">
      <c r="A23" s="37"/>
      <c r="B23" s="26"/>
      <c r="C23" s="19"/>
      <c r="D23" s="19"/>
      <c r="E23" s="19"/>
      <c r="F23" s="23"/>
    </row>
    <row r="24" spans="1:6" x14ac:dyDescent="0.2">
      <c r="A24" s="20" t="s">
        <v>103</v>
      </c>
      <c r="B24" s="19"/>
      <c r="C24" s="19"/>
      <c r="D24" s="19"/>
      <c r="E24" s="19"/>
      <c r="F24" s="23"/>
    </row>
    <row r="25" spans="1:6" ht="12.6" customHeight="1" x14ac:dyDescent="0.2">
      <c r="A25" s="22" t="s">
        <v>82</v>
      </c>
      <c r="B25" s="19"/>
      <c r="C25" s="19"/>
      <c r="D25" s="19"/>
      <c r="E25" s="19"/>
      <c r="F25" s="23"/>
    </row>
    <row r="26" spans="1:6" x14ac:dyDescent="0.2">
      <c r="A26" s="22" t="s">
        <v>30</v>
      </c>
      <c r="B26" s="24"/>
      <c r="C26" s="25"/>
      <c r="D26" s="25"/>
      <c r="E26" s="25"/>
      <c r="F26" s="26"/>
    </row>
    <row r="27" spans="1:6" x14ac:dyDescent="0.2">
      <c r="A27" s="30" t="s">
        <v>96</v>
      </c>
      <c r="B27" s="31"/>
      <c r="C27" s="26"/>
      <c r="D27" s="26"/>
      <c r="E27" s="26"/>
      <c r="F27" s="26"/>
    </row>
    <row r="28" spans="1:6" ht="12.75" customHeight="1" x14ac:dyDescent="0.2">
      <c r="A28" s="30" t="s">
        <v>97</v>
      </c>
      <c r="B28" s="38"/>
      <c r="C28" s="32"/>
      <c r="D28" s="32"/>
      <c r="E28" s="32"/>
      <c r="F28" s="32"/>
    </row>
    <row r="29" spans="1:6" x14ac:dyDescent="0.2">
      <c r="A29" s="37"/>
      <c r="B29" s="39"/>
      <c r="C29" s="19"/>
      <c r="D29" s="19"/>
      <c r="E29" s="19"/>
      <c r="F29" s="37"/>
    </row>
    <row r="30" spans="1:6" hidden="1" x14ac:dyDescent="0.2">
      <c r="A30" s="19"/>
      <c r="B30" s="19"/>
      <c r="C30" s="19"/>
      <c r="D30" s="19"/>
      <c r="E30" s="37"/>
    </row>
    <row r="31" spans="1:6" ht="12.75" hidden="1" customHeight="1" x14ac:dyDescent="0.2"/>
    <row r="32" spans="1:6" hidden="1" x14ac:dyDescent="0.2">
      <c r="A32" s="40"/>
      <c r="B32" s="40"/>
      <c r="C32" s="40"/>
      <c r="D32" s="40"/>
      <c r="E32" s="40"/>
      <c r="F32" s="23"/>
    </row>
    <row r="33" spans="1:6" hidden="1" x14ac:dyDescent="0.2">
      <c r="A33" s="40"/>
      <c r="B33" s="40"/>
      <c r="C33" s="40"/>
      <c r="D33" s="40"/>
      <c r="E33" s="40"/>
      <c r="F33" s="23"/>
    </row>
    <row r="34" spans="1:6" hidden="1" x14ac:dyDescent="0.2">
      <c r="A34" s="40"/>
      <c r="B34" s="40"/>
      <c r="C34" s="40"/>
      <c r="D34" s="40"/>
      <c r="E34" s="40"/>
      <c r="F34" s="23"/>
    </row>
    <row r="35" spans="1:6" hidden="1" x14ac:dyDescent="0.2">
      <c r="A35" s="40"/>
      <c r="B35" s="40"/>
      <c r="C35" s="40"/>
      <c r="D35" s="40"/>
      <c r="E35" s="40"/>
      <c r="F35" s="23"/>
    </row>
    <row r="36" spans="1:6" hidden="1" x14ac:dyDescent="0.2">
      <c r="A36" s="40"/>
      <c r="B36" s="40"/>
      <c r="C36" s="40"/>
      <c r="D36" s="40"/>
      <c r="E36" s="40"/>
      <c r="F36" s="23"/>
    </row>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sheetData>
  <sheetProtection sheet="1" formatCells="0" insertRows="0" deleteRows="0"/>
  <mergeCells count="10">
    <mergeCell ref="D22:E2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0">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92"/>
  <sheetViews>
    <sheetView zoomScaleNormal="100" workbookViewId="0">
      <selection activeCell="D31" sqref="D31"/>
    </sheetView>
  </sheetViews>
  <sheetFormatPr defaultColWidth="0" defaultRowHeight="12.75" zeroHeight="1" x14ac:dyDescent="0.2"/>
  <cols>
    <col min="1" max="1" width="35.7109375" style="15" customWidth="1"/>
    <col min="2" max="2" width="46.85546875" style="15" customWidth="1"/>
    <col min="3" max="3" width="22.140625" style="15" customWidth="1"/>
    <col min="4" max="4" width="25.42578125" style="15" customWidth="1"/>
    <col min="5" max="6" width="35.7109375" style="15" customWidth="1"/>
    <col min="7" max="7" width="38" style="15" customWidth="1"/>
    <col min="8" max="10" width="9.140625" style="15" hidden="1" customWidth="1"/>
    <col min="11" max="15" width="0" style="15" hidden="1" customWidth="1"/>
    <col min="16" max="16384" width="0" style="15" hidden="1"/>
  </cols>
  <sheetData>
    <row r="1" spans="1:6" ht="26.25" customHeight="1" x14ac:dyDescent="0.2">
      <c r="A1" s="148" t="s">
        <v>104</v>
      </c>
      <c r="B1" s="148"/>
      <c r="C1" s="148"/>
      <c r="D1" s="148"/>
      <c r="E1" s="148"/>
      <c r="F1" s="148"/>
    </row>
    <row r="2" spans="1:6" ht="21" customHeight="1" x14ac:dyDescent="0.2">
      <c r="A2" s="4" t="s">
        <v>3</v>
      </c>
      <c r="B2" s="149" t="str">
        <f>'Summary and sign-off'!B2:F2</f>
        <v>Ministry of Defence</v>
      </c>
      <c r="C2" s="149"/>
      <c r="D2" s="149"/>
      <c r="E2" s="149"/>
      <c r="F2" s="149"/>
    </row>
    <row r="3" spans="1:6" ht="21" customHeight="1" x14ac:dyDescent="0.2">
      <c r="A3" s="4" t="s">
        <v>61</v>
      </c>
      <c r="B3" s="149" t="str">
        <f>'Summary and sign-off'!B3:F3</f>
        <v>Andrew Bridgman</v>
      </c>
      <c r="C3" s="149"/>
      <c r="D3" s="149"/>
      <c r="E3" s="149"/>
      <c r="F3" s="149"/>
    </row>
    <row r="4" spans="1:6" ht="21" customHeight="1" x14ac:dyDescent="0.2">
      <c r="A4" s="4" t="s">
        <v>62</v>
      </c>
      <c r="B4" s="149">
        <f>'Summary and sign-off'!B4:F4</f>
        <v>44378</v>
      </c>
      <c r="C4" s="149"/>
      <c r="D4" s="149"/>
      <c r="E4" s="149"/>
      <c r="F4" s="149"/>
    </row>
    <row r="5" spans="1:6" ht="21" customHeight="1" x14ac:dyDescent="0.2">
      <c r="A5" s="4" t="s">
        <v>63</v>
      </c>
      <c r="B5" s="149">
        <f>'Summary and sign-off'!B5:F5</f>
        <v>44742</v>
      </c>
      <c r="C5" s="149"/>
      <c r="D5" s="149"/>
      <c r="E5" s="149"/>
      <c r="F5" s="149"/>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3" t="s">
        <v>106</v>
      </c>
      <c r="B8" s="153"/>
      <c r="C8" s="153"/>
      <c r="D8" s="153"/>
      <c r="E8" s="153"/>
      <c r="F8" s="153"/>
    </row>
    <row r="9" spans="1:6" ht="36" customHeight="1" x14ac:dyDescent="0.2">
      <c r="A9" s="161" t="s">
        <v>107</v>
      </c>
      <c r="B9" s="162"/>
      <c r="C9" s="162"/>
      <c r="D9" s="162"/>
      <c r="E9" s="162"/>
      <c r="F9" s="162"/>
    </row>
    <row r="10" spans="1:6" ht="39" customHeight="1" x14ac:dyDescent="0.2">
      <c r="A10" s="34" t="s">
        <v>68</v>
      </c>
      <c r="B10" s="125" t="s">
        <v>108</v>
      </c>
      <c r="C10" s="125" t="s">
        <v>109</v>
      </c>
      <c r="D10" s="125" t="s">
        <v>110</v>
      </c>
      <c r="E10" s="125" t="s">
        <v>111</v>
      </c>
      <c r="F10" s="125" t="s">
        <v>112</v>
      </c>
    </row>
    <row r="11" spans="1:6" s="67" customFormat="1" hidden="1" x14ac:dyDescent="0.2">
      <c r="A11" s="108"/>
      <c r="B11" s="113"/>
      <c r="C11" s="115"/>
      <c r="D11" s="113"/>
      <c r="E11" s="116"/>
      <c r="F11" s="114"/>
    </row>
    <row r="12" spans="1:6" s="67" customFormat="1" x14ac:dyDescent="0.2">
      <c r="A12" s="130">
        <v>44417</v>
      </c>
      <c r="B12" s="137" t="s">
        <v>141</v>
      </c>
      <c r="C12" s="138" t="s">
        <v>47</v>
      </c>
      <c r="D12" s="137" t="s">
        <v>142</v>
      </c>
      <c r="E12" s="139" t="s">
        <v>46</v>
      </c>
      <c r="F12" s="140"/>
    </row>
    <row r="13" spans="1:6" s="67" customFormat="1" x14ac:dyDescent="0.2">
      <c r="A13" s="130">
        <v>44421</v>
      </c>
      <c r="B13" s="137" t="s">
        <v>194</v>
      </c>
      <c r="C13" s="138" t="s">
        <v>47</v>
      </c>
      <c r="D13" s="137" t="s">
        <v>143</v>
      </c>
      <c r="E13" s="139" t="s">
        <v>46</v>
      </c>
      <c r="F13" s="140"/>
    </row>
    <row r="14" spans="1:6" s="67" customFormat="1" x14ac:dyDescent="0.2">
      <c r="A14" s="130">
        <v>44426</v>
      </c>
      <c r="B14" s="137" t="s">
        <v>144</v>
      </c>
      <c r="C14" s="138" t="s">
        <v>47</v>
      </c>
      <c r="D14" s="137" t="s">
        <v>143</v>
      </c>
      <c r="E14" s="139" t="s">
        <v>46</v>
      </c>
      <c r="F14" s="140"/>
    </row>
    <row r="15" spans="1:6" s="67" customFormat="1" ht="25.5" x14ac:dyDescent="0.2">
      <c r="A15" s="130">
        <v>44460</v>
      </c>
      <c r="B15" s="137" t="s">
        <v>145</v>
      </c>
      <c r="C15" s="138" t="s">
        <v>47</v>
      </c>
      <c r="D15" s="137" t="s">
        <v>196</v>
      </c>
      <c r="E15" s="139" t="s">
        <v>46</v>
      </c>
      <c r="F15" s="140"/>
    </row>
    <row r="16" spans="1:6" s="67" customFormat="1" ht="25.5" x14ac:dyDescent="0.2">
      <c r="A16" s="130">
        <v>44648</v>
      </c>
      <c r="B16" s="137" t="s">
        <v>195</v>
      </c>
      <c r="C16" s="138" t="s">
        <v>47</v>
      </c>
      <c r="D16" s="137" t="s">
        <v>172</v>
      </c>
      <c r="E16" s="139" t="s">
        <v>46</v>
      </c>
      <c r="F16" s="140" t="s">
        <v>193</v>
      </c>
    </row>
    <row r="17" spans="1:7" s="67" customFormat="1" ht="25.5" x14ac:dyDescent="0.2">
      <c r="A17" s="130">
        <v>44385</v>
      </c>
      <c r="B17" s="137" t="s">
        <v>154</v>
      </c>
      <c r="C17" s="138" t="s">
        <v>48</v>
      </c>
      <c r="D17" s="137" t="s">
        <v>196</v>
      </c>
      <c r="E17" s="139" t="s">
        <v>46</v>
      </c>
      <c r="F17" s="140"/>
    </row>
    <row r="18" spans="1:7" s="67" customFormat="1" ht="25.5" x14ac:dyDescent="0.2">
      <c r="A18" s="130">
        <v>44469</v>
      </c>
      <c r="B18" s="137" t="s">
        <v>197</v>
      </c>
      <c r="C18" s="138" t="s">
        <v>47</v>
      </c>
      <c r="D18" s="137" t="s">
        <v>156</v>
      </c>
      <c r="E18" s="139" t="s">
        <v>46</v>
      </c>
      <c r="F18" s="140"/>
    </row>
    <row r="19" spans="1:7" s="67" customFormat="1" x14ac:dyDescent="0.2">
      <c r="A19" s="130">
        <v>44409</v>
      </c>
      <c r="B19" s="137" t="s">
        <v>157</v>
      </c>
      <c r="C19" s="138" t="s">
        <v>48</v>
      </c>
      <c r="D19" s="137" t="s">
        <v>158</v>
      </c>
      <c r="E19" s="139" t="s">
        <v>46</v>
      </c>
      <c r="F19" s="140"/>
    </row>
    <row r="20" spans="1:7" s="67" customFormat="1" ht="38.25" x14ac:dyDescent="0.2">
      <c r="A20" s="130">
        <v>44511</v>
      </c>
      <c r="B20" s="144" t="s">
        <v>165</v>
      </c>
      <c r="C20" s="138" t="s">
        <v>47</v>
      </c>
      <c r="D20" s="137" t="s">
        <v>166</v>
      </c>
      <c r="E20" s="139" t="s">
        <v>46</v>
      </c>
      <c r="F20" s="140" t="s">
        <v>205</v>
      </c>
    </row>
    <row r="21" spans="1:7" s="67" customFormat="1" ht="38.25" x14ac:dyDescent="0.2">
      <c r="A21" s="130">
        <v>44714</v>
      </c>
      <c r="B21" s="137" t="s">
        <v>159</v>
      </c>
      <c r="C21" s="138" t="s">
        <v>47</v>
      </c>
      <c r="D21" s="137" t="s">
        <v>160</v>
      </c>
      <c r="E21" s="139" t="s">
        <v>46</v>
      </c>
      <c r="F21" s="140" t="s">
        <v>205</v>
      </c>
    </row>
    <row r="22" spans="1:7" s="67" customFormat="1" ht="25.5" x14ac:dyDescent="0.2">
      <c r="A22" s="130">
        <v>44895</v>
      </c>
      <c r="B22" s="137" t="s">
        <v>163</v>
      </c>
      <c r="C22" s="138" t="s">
        <v>47</v>
      </c>
      <c r="D22" s="137" t="s">
        <v>164</v>
      </c>
      <c r="E22" s="139" t="s">
        <v>46</v>
      </c>
      <c r="F22" s="140"/>
    </row>
    <row r="23" spans="1:7" s="67" customFormat="1" x14ac:dyDescent="0.2">
      <c r="A23" s="130">
        <v>44540</v>
      </c>
      <c r="B23" s="137" t="s">
        <v>161</v>
      </c>
      <c r="C23" s="138" t="s">
        <v>47</v>
      </c>
      <c r="D23" s="137" t="s">
        <v>162</v>
      </c>
      <c r="E23" s="139" t="s">
        <v>46</v>
      </c>
      <c r="F23" s="140"/>
    </row>
    <row r="24" spans="1:7" s="67" customFormat="1" ht="25.5" x14ac:dyDescent="0.2">
      <c r="A24" s="130">
        <v>44712</v>
      </c>
      <c r="B24" s="137" t="s">
        <v>198</v>
      </c>
      <c r="C24" s="138" t="s">
        <v>48</v>
      </c>
      <c r="D24" s="137" t="s">
        <v>170</v>
      </c>
      <c r="E24" s="139" t="s">
        <v>46</v>
      </c>
      <c r="F24" s="140"/>
    </row>
    <row r="25" spans="1:7" s="67" customFormat="1" ht="38.25" x14ac:dyDescent="0.2">
      <c r="A25" s="130">
        <v>44697</v>
      </c>
      <c r="B25" s="137" t="s">
        <v>168</v>
      </c>
      <c r="C25" s="138" t="s">
        <v>48</v>
      </c>
      <c r="D25" s="137" t="s">
        <v>169</v>
      </c>
      <c r="E25" s="139" t="s">
        <v>46</v>
      </c>
      <c r="F25" s="140"/>
    </row>
    <row r="26" spans="1:7" s="67" customFormat="1" ht="25.5" x14ac:dyDescent="0.2">
      <c r="A26" s="130">
        <v>44649</v>
      </c>
      <c r="B26" s="137" t="s">
        <v>199</v>
      </c>
      <c r="C26" s="138" t="s">
        <v>47</v>
      </c>
      <c r="D26" s="137" t="s">
        <v>171</v>
      </c>
      <c r="E26" s="139" t="s">
        <v>46</v>
      </c>
      <c r="F26" s="140" t="s">
        <v>193</v>
      </c>
    </row>
    <row r="27" spans="1:7" s="67" customFormat="1" x14ac:dyDescent="0.2">
      <c r="A27" s="130">
        <v>44735</v>
      </c>
      <c r="B27" s="137" t="s">
        <v>167</v>
      </c>
      <c r="C27" s="138" t="s">
        <v>48</v>
      </c>
      <c r="D27" s="137" t="s">
        <v>200</v>
      </c>
      <c r="E27" s="139" t="s">
        <v>46</v>
      </c>
      <c r="F27" s="140"/>
    </row>
    <row r="28" spans="1:7" s="67" customFormat="1" ht="25.5" x14ac:dyDescent="0.2">
      <c r="A28" s="130">
        <v>44391</v>
      </c>
      <c r="B28" s="137" t="s">
        <v>155</v>
      </c>
      <c r="C28" s="138" t="s">
        <v>48</v>
      </c>
      <c r="D28" s="137" t="s">
        <v>156</v>
      </c>
      <c r="E28" s="139" t="s">
        <v>46</v>
      </c>
      <c r="F28" s="140"/>
    </row>
    <row r="29" spans="1:7" s="67" customFormat="1" ht="25.5" x14ac:dyDescent="0.2">
      <c r="A29" s="130">
        <v>44472</v>
      </c>
      <c r="B29" s="137" t="s">
        <v>202</v>
      </c>
      <c r="C29" s="138" t="s">
        <v>48</v>
      </c>
      <c r="D29" s="137" t="s">
        <v>203</v>
      </c>
      <c r="E29" s="139" t="s">
        <v>46</v>
      </c>
      <c r="F29" s="140"/>
    </row>
    <row r="30" spans="1:7" s="67" customFormat="1" ht="25.5" x14ac:dyDescent="0.2">
      <c r="A30" s="130">
        <v>44742</v>
      </c>
      <c r="B30" s="137" t="s">
        <v>204</v>
      </c>
      <c r="C30" s="138" t="s">
        <v>47</v>
      </c>
      <c r="D30" s="137" t="s">
        <v>207</v>
      </c>
      <c r="E30" s="139" t="s">
        <v>46</v>
      </c>
      <c r="F30" s="140"/>
    </row>
    <row r="31" spans="1:7" s="67" customFormat="1" ht="25.5" x14ac:dyDescent="0.2">
      <c r="A31" s="130">
        <v>44391</v>
      </c>
      <c r="B31" s="137" t="s">
        <v>155</v>
      </c>
      <c r="C31" s="138" t="s">
        <v>48</v>
      </c>
      <c r="D31" s="143" t="s">
        <v>156</v>
      </c>
      <c r="E31" s="139" t="s">
        <v>46</v>
      </c>
      <c r="F31" s="140"/>
    </row>
    <row r="32" spans="1:7" s="67" customFormat="1" x14ac:dyDescent="0.2">
      <c r="A32" s="130"/>
      <c r="B32" s="137"/>
      <c r="C32" s="138"/>
      <c r="D32" s="143"/>
      <c r="E32" s="139"/>
      <c r="F32" s="140"/>
      <c r="G32" s="67" t="s">
        <v>201</v>
      </c>
    </row>
    <row r="33" spans="1:7" s="67" customFormat="1" x14ac:dyDescent="0.2">
      <c r="A33" s="130"/>
      <c r="B33" s="137"/>
      <c r="C33" s="138"/>
      <c r="D33" s="143"/>
      <c r="E33" s="139"/>
      <c r="F33" s="140"/>
    </row>
    <row r="34" spans="1:7" s="67" customFormat="1" x14ac:dyDescent="0.2">
      <c r="A34" s="130"/>
      <c r="B34" s="137" t="s">
        <v>201</v>
      </c>
      <c r="C34" s="138"/>
      <c r="D34" s="143"/>
      <c r="E34" s="139"/>
      <c r="F34" s="140"/>
    </row>
    <row r="35" spans="1:7" s="67" customFormat="1" x14ac:dyDescent="0.2">
      <c r="A35" s="130"/>
      <c r="B35" s="137"/>
      <c r="C35" s="138"/>
      <c r="D35" s="143"/>
      <c r="E35" s="139"/>
      <c r="F35" s="140"/>
    </row>
    <row r="36" spans="1:7" s="67" customFormat="1" x14ac:dyDescent="0.2">
      <c r="A36" s="130"/>
      <c r="B36" s="137"/>
      <c r="C36" s="138"/>
      <c r="D36" s="143"/>
      <c r="E36" s="139"/>
      <c r="F36" s="140"/>
    </row>
    <row r="37" spans="1:7" s="67" customFormat="1" x14ac:dyDescent="0.2">
      <c r="A37" s="130"/>
      <c r="B37" s="137"/>
      <c r="C37" s="138"/>
      <c r="D37" s="137"/>
      <c r="E37" s="139"/>
      <c r="F37" s="140"/>
    </row>
    <row r="38" spans="1:7" s="67" customFormat="1" x14ac:dyDescent="0.2">
      <c r="A38" s="130"/>
      <c r="B38" s="137"/>
      <c r="C38" s="138"/>
      <c r="D38" s="137"/>
      <c r="E38" s="139"/>
      <c r="F38" s="140"/>
    </row>
    <row r="39" spans="1:7" s="67" customFormat="1" x14ac:dyDescent="0.2">
      <c r="A39" s="130"/>
      <c r="B39" s="137"/>
      <c r="C39" s="138"/>
      <c r="D39" s="137"/>
      <c r="E39" s="139"/>
      <c r="F39" s="140"/>
    </row>
    <row r="40" spans="1:7" s="67" customFormat="1" hidden="1" x14ac:dyDescent="0.2">
      <c r="A40" s="108"/>
      <c r="B40" s="113"/>
      <c r="C40" s="115"/>
      <c r="D40" s="113"/>
      <c r="E40" s="116"/>
      <c r="F40" s="114"/>
    </row>
    <row r="41" spans="1:7" ht="34.5" customHeight="1" x14ac:dyDescent="0.2">
      <c r="A41" s="126" t="s">
        <v>113</v>
      </c>
      <c r="B41" s="127" t="s">
        <v>114</v>
      </c>
      <c r="C41" s="128">
        <f>C42+C43</f>
        <v>20</v>
      </c>
      <c r="D41" s="129" t="str">
        <f>IF(SUBTOTAL(3,C11:C40)=SUBTOTAL(103,C11:C40),'Summary and sign-off'!$A$48,'Summary and sign-off'!$A$49)</f>
        <v>Check - there are no hidden rows with data</v>
      </c>
      <c r="E41" s="150" t="str">
        <f>IF('Summary and sign-off'!F60='Summary and sign-off'!F54,'Summary and sign-off'!A52,'Summary and sign-off'!A50)</f>
        <v>Not all lines have an entry for "Description", "Was the gift accepted?" and "Estimated value in NZ$"</v>
      </c>
      <c r="F41" s="150"/>
      <c r="G41" s="67"/>
    </row>
    <row r="42" spans="1:7" ht="25.5" customHeight="1" x14ac:dyDescent="0.25">
      <c r="A42" s="69"/>
      <c r="B42" s="70" t="s">
        <v>47</v>
      </c>
      <c r="C42" s="71">
        <f>COUNTIF(C11:C40,'Summary and sign-off'!A45)</f>
        <v>12</v>
      </c>
      <c r="D42" s="16"/>
      <c r="E42" s="17"/>
      <c r="F42" s="18"/>
    </row>
    <row r="43" spans="1:7" ht="25.5" customHeight="1" x14ac:dyDescent="0.25">
      <c r="A43" s="69"/>
      <c r="B43" s="70" t="s">
        <v>48</v>
      </c>
      <c r="C43" s="71">
        <f>COUNTIF(C11:C40,'Summary and sign-off'!A46)</f>
        <v>8</v>
      </c>
      <c r="D43" s="16"/>
      <c r="E43" s="17"/>
      <c r="F43" s="18"/>
    </row>
    <row r="44" spans="1:7" x14ac:dyDescent="0.2">
      <c r="A44" s="19"/>
      <c r="B44" s="20"/>
      <c r="C44" s="19"/>
      <c r="D44" s="21"/>
      <c r="E44" s="21"/>
      <c r="F44" s="19"/>
    </row>
    <row r="45" spans="1:7" x14ac:dyDescent="0.2">
      <c r="A45" s="20" t="s">
        <v>103</v>
      </c>
      <c r="B45" s="20"/>
      <c r="C45" s="20"/>
      <c r="D45" s="20"/>
      <c r="E45" s="20"/>
      <c r="F45" s="20"/>
    </row>
    <row r="46" spans="1:7" ht="12.6" customHeight="1" x14ac:dyDescent="0.2">
      <c r="A46" s="22" t="s">
        <v>82</v>
      </c>
      <c r="B46" s="19"/>
      <c r="C46" s="19"/>
      <c r="D46" s="19"/>
      <c r="E46" s="19"/>
      <c r="F46" s="23"/>
    </row>
    <row r="47" spans="1:7" x14ac:dyDescent="0.2">
      <c r="A47" s="22" t="s">
        <v>30</v>
      </c>
      <c r="B47" s="24"/>
      <c r="C47" s="25"/>
      <c r="D47" s="25"/>
      <c r="E47" s="25"/>
      <c r="F47" s="26"/>
    </row>
    <row r="48" spans="1:7" x14ac:dyDescent="0.2">
      <c r="A48" s="22" t="s">
        <v>115</v>
      </c>
      <c r="B48" s="27"/>
      <c r="C48" s="27"/>
      <c r="D48" s="27"/>
      <c r="E48" s="27"/>
      <c r="F48" s="27"/>
    </row>
    <row r="49" spans="1:6" ht="12.75" customHeight="1" x14ac:dyDescent="0.2">
      <c r="A49" s="22" t="s">
        <v>116</v>
      </c>
      <c r="B49" s="19"/>
      <c r="C49" s="19"/>
      <c r="D49" s="19"/>
      <c r="E49" s="19"/>
      <c r="F49" s="19"/>
    </row>
    <row r="50" spans="1:6" ht="12.95" customHeight="1" x14ac:dyDescent="0.2">
      <c r="A50" s="28" t="s">
        <v>117</v>
      </c>
      <c r="B50" s="29"/>
      <c r="C50" s="29"/>
      <c r="D50" s="29"/>
      <c r="E50" s="29"/>
      <c r="F50" s="29"/>
    </row>
    <row r="51" spans="1:6" x14ac:dyDescent="0.2">
      <c r="A51" s="30" t="s">
        <v>118</v>
      </c>
      <c r="B51" s="31"/>
      <c r="C51" s="26"/>
      <c r="D51" s="26"/>
      <c r="E51" s="26"/>
      <c r="F51" s="26"/>
    </row>
    <row r="52" spans="1:6" ht="12.75" customHeight="1" x14ac:dyDescent="0.2">
      <c r="A52" s="30" t="s">
        <v>97</v>
      </c>
      <c r="B52" s="22"/>
      <c r="C52" s="32"/>
      <c r="D52" s="32"/>
      <c r="E52" s="32"/>
      <c r="F52" s="32"/>
    </row>
    <row r="53" spans="1:6" ht="12.75" customHeight="1" x14ac:dyDescent="0.2">
      <c r="A53" s="22"/>
      <c r="B53" s="22"/>
      <c r="C53" s="32"/>
      <c r="D53" s="32"/>
      <c r="E53" s="32"/>
      <c r="F53" s="32"/>
    </row>
    <row r="54" spans="1:6" ht="12.75" hidden="1" customHeight="1" x14ac:dyDescent="0.2">
      <c r="A54" s="22"/>
      <c r="B54" s="22"/>
      <c r="C54" s="32"/>
      <c r="D54" s="32"/>
      <c r="E54" s="32"/>
      <c r="F54" s="32"/>
    </row>
    <row r="55" spans="1:6" hidden="1" x14ac:dyDescent="0.2"/>
    <row r="56" spans="1:6" hidden="1" x14ac:dyDescent="0.2"/>
    <row r="57" spans="1:6" hidden="1" x14ac:dyDescent="0.2">
      <c r="A57" s="20"/>
      <c r="B57" s="20"/>
      <c r="C57" s="20"/>
      <c r="D57" s="20"/>
      <c r="E57" s="20"/>
      <c r="F57" s="20"/>
    </row>
    <row r="58" spans="1:6" hidden="1" x14ac:dyDescent="0.2">
      <c r="A58" s="20"/>
      <c r="B58" s="20"/>
      <c r="C58" s="20"/>
      <c r="D58" s="20"/>
      <c r="E58" s="20"/>
      <c r="F58" s="20"/>
    </row>
    <row r="59" spans="1:6" hidden="1" x14ac:dyDescent="0.2">
      <c r="A59" s="20"/>
      <c r="B59" s="20"/>
      <c r="C59" s="20"/>
      <c r="D59" s="20"/>
      <c r="E59" s="20"/>
      <c r="F59" s="20"/>
    </row>
    <row r="60" spans="1:6" hidden="1" x14ac:dyDescent="0.2">
      <c r="A60" s="20"/>
      <c r="B60" s="20"/>
      <c r="C60" s="20"/>
      <c r="D60" s="20"/>
      <c r="E60" s="20"/>
      <c r="F60" s="20"/>
    </row>
    <row r="61" spans="1:6" hidden="1" x14ac:dyDescent="0.2">
      <c r="A61" s="20"/>
      <c r="B61" s="20"/>
      <c r="C61" s="20"/>
      <c r="D61" s="20"/>
      <c r="E61" s="20"/>
      <c r="F61" s="20"/>
    </row>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sheetData>
  <sheetProtection sheet="1" formatCells="0" insertRows="0" deleteRows="0"/>
  <dataConsolidate/>
  <mergeCells count="10">
    <mergeCell ref="E41:F41"/>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0">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4:A39 A12:A31">
      <formula1>$B$4</formula1>
      <formula2>$B$5</formula2>
    </dataValidation>
  </dataValidations>
  <printOptions gridLines="1"/>
  <pageMargins left="0.31496062992125984" right="0.31496062992125984" top="0.35433070866141736" bottom="0.35433070866141736" header="0.31496062992125984" footer="0.31496062992125984"/>
  <pageSetup paperSize="9" scale="56"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C34:C40 C11:C31</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errorStyle="information" operator="greaterThan" allowBlank="1" showInputMessage="1" prompt="Provide specific $ value if possible">
          <x14:formula1>
            <xm:f>'Summary and sign-off'!$A$39:$A$44</xm:f>
          </x14:formula1>
          <xm:sqref>E11:E40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purl.org/dc/elements/1.1/"/>
    <ds:schemaRef ds:uri="http://schemas.microsoft.com/office/infopath/2007/PartnerControls"/>
    <ds:schemaRef ds:uri="http://schemas.microsoft.com/office/2006/documentManagement/types"/>
    <ds:schemaRef ds:uri="http://purl.org/dc/terms/"/>
    <ds:schemaRef ds:uri="http://purl.org/dc/dcmitype/"/>
    <ds:schemaRef ds:uri="12165527-d881-4234-97f9-ee139a3f0c3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Adrian MacGregor</cp:lastModifiedBy>
  <cp:revision/>
  <cp:lastPrinted>2022-07-13T22:08:21Z</cp:lastPrinted>
  <dcterms:created xsi:type="dcterms:W3CDTF">2010-10-17T20:59:02Z</dcterms:created>
  <dcterms:modified xsi:type="dcterms:W3CDTF">2022-07-28T20:18:14Z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