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raucvdina-c4f5.nzdf.dixs.mil.nz\redirectedfolders\W1050315\Downloads\"/>
    </mc:Choice>
  </mc:AlternateContent>
  <xr:revisionPtr revIDLastSave="0" documentId="8_{17EE05EF-0775-4717-9FC0-EBFB7CBDBA1C}" xr6:coauthVersionLast="47" xr6:coauthVersionMax="47" xr10:uidLastSave="{00000000-0000-0000-0000-000000000000}"/>
  <bookViews>
    <workbookView xWindow="28680" yWindow="-120" windowWidth="29040" windowHeight="15720" activeTab="5" xr2:uid="{00000000-000D-0000-FFFF-FFFF00000000}"/>
  </bookViews>
  <sheets>
    <sheet name="Guidance for agencies" sheetId="14"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expenses'!$A$1:$E$27</definedName>
    <definedName name="_xlnm.Print_Area" localSheetId="5">'Gifts and benefits'!$A$1:$F$114</definedName>
    <definedName name="_xlnm.Print_Area" localSheetId="0">'Guidance for agencies'!$A$1:$A$49</definedName>
    <definedName name="_xlnm.Print_Area" localSheetId="3">Hospitality!$A$1:$E$26</definedName>
    <definedName name="_xlnm.Print_Area" localSheetId="1">'Summary and sign-off'!$A$1:$F$23</definedName>
    <definedName name="_xlnm.Print_Area" localSheetId="2">Travel!$A$1:$E$80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1" l="1"/>
  <c r="B46" i="1"/>
  <c r="B16" i="2"/>
  <c r="B18" i="3"/>
  <c r="B29" i="1"/>
  <c r="B24" i="1"/>
  <c r="B14" i="1"/>
  <c r="B22" i="1"/>
  <c r="B18" i="1" l="1"/>
  <c r="B44" i="1"/>
  <c r="B15" i="1"/>
  <c r="B13" i="3"/>
  <c r="B42" i="1"/>
  <c r="B40" i="1"/>
  <c r="B12" i="1" l="1"/>
  <c r="D103" i="4" l="1"/>
  <c r="C21" i="3"/>
  <c r="C19" i="2"/>
  <c r="C55" i="1"/>
  <c r="C69" i="1"/>
  <c r="C35" i="1"/>
  <c r="B6" i="13" l="1"/>
  <c r="E60" i="13"/>
  <c r="C60" i="13"/>
  <c r="C105" i="4"/>
  <c r="C104" i="4"/>
  <c r="B60" i="13" l="1"/>
  <c r="B59" i="13"/>
  <c r="D59" i="13"/>
  <c r="B58" i="13"/>
  <c r="D58" i="13"/>
  <c r="D57" i="13"/>
  <c r="B57" i="13"/>
  <c r="D56" i="13"/>
  <c r="B56" i="13"/>
  <c r="D55" i="13"/>
  <c r="B55" i="13"/>
  <c r="B2" i="4"/>
  <c r="B3" i="4"/>
  <c r="B2" i="3"/>
  <c r="B3" i="3"/>
  <c r="B2" i="2"/>
  <c r="B3" i="2"/>
  <c r="B2" i="1"/>
  <c r="B3" i="1"/>
  <c r="F58" i="13" l="1"/>
  <c r="D19" i="2" s="1"/>
  <c r="F60" i="13"/>
  <c r="E103" i="4" s="1"/>
  <c r="F59" i="13"/>
  <c r="D21" i="3" s="1"/>
  <c r="F57" i="13"/>
  <c r="D69" i="1" s="1"/>
  <c r="F56" i="13"/>
  <c r="D55" i="1" s="1"/>
  <c r="F55" i="13"/>
  <c r="D35" i="1" s="1"/>
  <c r="C13" i="13"/>
  <c r="C12" i="13"/>
  <c r="C11" i="13"/>
  <c r="C16" i="13" l="1"/>
  <c r="C17" i="13"/>
  <c r="B5" i="4" l="1"/>
  <c r="B4" i="4"/>
  <c r="B5" i="3"/>
  <c r="B4" i="3"/>
  <c r="B5" i="2"/>
  <c r="B4" i="2"/>
  <c r="B5" i="1"/>
  <c r="B4" i="1"/>
  <c r="C15" i="13" l="1"/>
  <c r="F12" i="13" l="1"/>
  <c r="C103" i="4"/>
  <c r="F11" i="13" s="1"/>
  <c r="F13" i="13" l="1"/>
  <c r="B69" i="1"/>
  <c r="B17" i="13" s="1"/>
  <c r="B55" i="1"/>
  <c r="B16" i="13" s="1"/>
  <c r="B35" i="1"/>
  <c r="B15" i="13" l="1"/>
  <c r="B21" i="3"/>
  <c r="B13" i="13" s="1"/>
  <c r="B19" i="2"/>
  <c r="B12" i="13" s="1"/>
  <c r="B11" i="13" l="1"/>
  <c r="B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8"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<sst xmlns="http://schemas.openxmlformats.org/spreadsheetml/2006/main" count="535" uniqueCount="277">
  <si>
    <t>Secretary and Chief Executive Expense Disclosures: A Guide for Agency Staff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</si>
  <si>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</si>
  <si>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</si>
  <si>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</si>
  <si>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</si>
  <si>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</si>
  <si>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</si>
  <si>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</si>
  <si>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</si>
  <si>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</si>
  <si>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</si>
  <si>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</si>
  <si>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</si>
  <si>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</si>
  <si>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</si>
  <si>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</si>
  <si>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</si>
  <si>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</si>
  <si>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</si>
  <si>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</si>
  <si>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</si>
  <si>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</si>
  <si>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</si>
  <si>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</si>
  <si>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</si>
  <si>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</si>
  <si>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</si>
  <si>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</si>
  <si>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</si>
  <si>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</si>
  <si>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</si>
  <si>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</si>
  <si>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</si>
  <si>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</si>
  <si>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</si>
  <si>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</si>
  <si>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</si>
  <si>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</si>
  <si>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</si>
  <si>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</si>
  <si>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</si>
  <si>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</si>
  <si>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</si>
  <si>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</si>
  <si>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</si>
  <si>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</si>
  <si>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</si>
  <si>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</si>
  <si>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</si>
  <si>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</si>
  <si>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</si>
  <si>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</si>
  <si>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</si>
  <si>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</si>
  <si>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</si>
  <si>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</si>
  <si>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</si>
  <si>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</si>
  <si>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</si>
  <si>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</si>
  <si>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</si>
  <si>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</si>
  <si>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</si>
  <si>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</si>
  <si>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</si>
  <si>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</si>
  <si>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</si>
  <si>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</si>
  <si>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</si>
  <si>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</si>
  <si>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</si>
  <si>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</si>
  <si>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</si>
  <si>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</si>
  <si>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</si>
  <si>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</si>
  <si>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</si>
  <si>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</si>
  <si>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</si>
  <si>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</si>
  <si>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</si>
  <si>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</si>
  <si>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</si>
  <si>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</si>
  <si>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</si>
  <si>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</si>
  <si>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</si>
  <si>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</si>
  <si>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</si>
  <si>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</si>
  <si>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</si>
  <si>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</si>
  <si>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</si>
  <si>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</si>
  <si>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</si>
  <si>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</si>
  <si>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</si>
  <si>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</si>
  <si>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</si>
  <si>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</si>
  <si>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</si>
  <si>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</si>
  <si>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</si>
  <si>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</si>
  <si>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</si>
  <si>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</si>
  <si>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</si>
  <si>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</si>
  <si>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</si>
  <si>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</si>
  <si>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</si>
  <si>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</si>
  <si>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</si>
  <si>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</si>
  <si>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</si>
  <si>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</si>
  <si>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</si>
  <si>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</si>
  <si>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</si>
  <si>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</si>
  <si>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</si>
  <si>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</si>
  <si>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</si>
  <si>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</si>
  <si>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</si>
  <si>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</si>
  <si>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</si>
  <si>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</si>
  <si>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</si>
  <si>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</si>
  <si>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</si>
  <si>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</si>
  <si>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</si>
  <si>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</si>
  <si>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</si>
  <si>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</si>
  <si>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</si>
  <si>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</si>
  <si>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</si>
  <si>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</si>
  <si>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</si>
  <si>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</si>
  <si>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</si>
  <si>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</si>
  <si>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</si>
  <si>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</si>
  <si>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</si>
  <si>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</si>
  <si>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</si>
  <si>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</si>
  <si>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</si>
  <si>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</si>
  <si>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</si>
  <si>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</si>
  <si>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</si>
  <si>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</si>
  <si>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</si>
  <si>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</si>
  <si>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</si>
  <si>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</si>
  <si>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</si>
  <si>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</si>
  <si>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</si>
  <si>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</si>
  <si>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</si>
  <si>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</si>
  <si>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Ministry of Defence</t>
  </si>
  <si>
    <t>Auckland</t>
  </si>
  <si>
    <t>Wellington</t>
  </si>
  <si>
    <t>Chair of Audit and Risk Committee, Chief Financial Officer</t>
  </si>
  <si>
    <t>Brook Barrington</t>
  </si>
  <si>
    <t>Airfares</t>
  </si>
  <si>
    <t>Please refer to the link below for guidance in helping you to complete the workbook</t>
  </si>
  <si>
    <t>https://www.publicservice.govt.nz/assets/DirectoryFile/Chief-executive-gifts-benefits-and-expenses-disclosures-A-guide-for-agency-staff.pdf</t>
  </si>
  <si>
    <t>Please complete this Excel workbook for your Chief Executive's gifts, benefits and expenses.</t>
  </si>
  <si>
    <t>NZ</t>
  </si>
  <si>
    <t>Cellphone Charges</t>
  </si>
  <si>
    <t>Annual iPhone &amp; iPad data subscriptions (One NZ)</t>
  </si>
  <si>
    <t>Washington</t>
  </si>
  <si>
    <t>1 October 2025 - 6 October 2025</t>
  </si>
  <si>
    <t>Christchurch</t>
  </si>
  <si>
    <t>Business cards</t>
  </si>
  <si>
    <t>Business Cards</t>
  </si>
  <si>
    <t>1 July 25 to 30 Jun 26</t>
  </si>
  <si>
    <t>Framed Photo from Papakura Military Camp</t>
  </si>
  <si>
    <t>Commanding Officer</t>
  </si>
  <si>
    <t>Merchant Navy Day 2025</t>
  </si>
  <si>
    <t>Visit and Ceremonial Events (VCO)</t>
  </si>
  <si>
    <t>Harkness Fellowships Centenary Celebration</t>
  </si>
  <si>
    <t>Harkness Fellowships Trust, the Commonwealth Fund and the Leadership Development Centre</t>
  </si>
  <si>
    <t>Google New Zealand</t>
  </si>
  <si>
    <t>Introductory visit to Burnham Military Camp</t>
  </si>
  <si>
    <t>Introductory visit to Papakura Military Camp</t>
  </si>
  <si>
    <t>23 November 2025 - 26 November 2025</t>
  </si>
  <si>
    <t>Singapore</t>
  </si>
  <si>
    <t>Hotel</t>
  </si>
  <si>
    <t>Air Force in Concert</t>
  </si>
  <si>
    <t>Papua New Guinea</t>
  </si>
  <si>
    <t>Fiji</t>
  </si>
  <si>
    <t>PNG &amp; Fiji Support of the Government's Defence Capability Plan</t>
  </si>
  <si>
    <t>Industry Visits in Auckland</t>
  </si>
  <si>
    <t>19 November 2025 - 21 November 2025</t>
  </si>
  <si>
    <t>17 November 2025 - 19 November 2025</t>
  </si>
  <si>
    <t>Challenge coins</t>
  </si>
  <si>
    <t>Gifts</t>
  </si>
  <si>
    <t>Parking</t>
  </si>
  <si>
    <t>Taxi</t>
  </si>
  <si>
    <t>Framed Paua Twist in MADINZ presentation box</t>
  </si>
  <si>
    <t xml:space="preserve">PNG </t>
  </si>
  <si>
    <t xml:space="preserve">Fiji </t>
  </si>
  <si>
    <t>18 November 2025 - 19 November 2025</t>
  </si>
  <si>
    <t>New Zealand - Singapore Strategic Dialogue 2+2 (cancelled)</t>
  </si>
  <si>
    <t>Royal Edinburgh Military Tattoo</t>
  </si>
  <si>
    <t>NZ Chief of Navy</t>
  </si>
  <si>
    <t>Brisbane</t>
  </si>
  <si>
    <t>2 - 6 February 2026</t>
  </si>
  <si>
    <t>Experia Events Pte Ltd</t>
  </si>
  <si>
    <t>Philippines &amp; NZ Bilateral Defence Talk</t>
  </si>
  <si>
    <t>16 March 2026 - 18 March 2026</t>
  </si>
  <si>
    <t>Australia New Zealand 2+2</t>
  </si>
  <si>
    <t>Canberra</t>
  </si>
  <si>
    <t>Shangri-la Dialogue</t>
  </si>
  <si>
    <t>28 May 2026 - 1 June 2026</t>
  </si>
  <si>
    <t>50% share of catering for a reception hosted by the High Commission in PNG</t>
  </si>
  <si>
    <t>Catering: working lunch, 17 people</t>
  </si>
  <si>
    <t>Annual flu vaccination</t>
  </si>
  <si>
    <t>Flu Vaccination</t>
  </si>
  <si>
    <t>Laundry</t>
  </si>
  <si>
    <t>Gift bag - traditional Chinese food</t>
  </si>
  <si>
    <t>Insulated Travel Mug</t>
  </si>
  <si>
    <t>Philippines Secretary of National Defence</t>
  </si>
  <si>
    <t>TBC - might accrue extra month for MOD</t>
  </si>
  <si>
    <t>Catering: working lunch, 4 people</t>
  </si>
  <si>
    <t>Catering: working lunch, 3 people</t>
  </si>
  <si>
    <t>Industry Engagement</t>
  </si>
  <si>
    <t>Attended by other Ministry Representative</t>
  </si>
  <si>
    <t>Reception</t>
  </si>
  <si>
    <t>Dinner</t>
  </si>
  <si>
    <t>Announcement Event</t>
  </si>
  <si>
    <t>Official Lunch</t>
  </si>
  <si>
    <t xml:space="preserve">Reception </t>
  </si>
  <si>
    <t>Birthday Ball</t>
  </si>
  <si>
    <t>Reception on board French ship</t>
  </si>
  <si>
    <t xml:space="preserve">International Airshow </t>
  </si>
  <si>
    <t>Waitangi Day event</t>
  </si>
  <si>
    <t>International Trade Exhibition</t>
  </si>
  <si>
    <t>Reception on board American ship</t>
  </si>
  <si>
    <t>Farewell Reception</t>
  </si>
  <si>
    <t xml:space="preserve">Dinner </t>
  </si>
  <si>
    <t xml:space="preserve">WOAP Event </t>
  </si>
  <si>
    <t>Presented in person</t>
  </si>
  <si>
    <t>Delivered to office, accepted on arrival</t>
  </si>
  <si>
    <t>Diplomatic Representative</t>
  </si>
  <si>
    <t>German Government</t>
  </si>
  <si>
    <t>Amazon Web Services</t>
  </si>
  <si>
    <t>Australian Government</t>
  </si>
  <si>
    <t>Prime Minister</t>
  </si>
  <si>
    <t>United States Government</t>
  </si>
  <si>
    <t>Air Vice-Marshal, NZDF</t>
  </si>
  <si>
    <t>Prime Minister and Air New Zealand</t>
  </si>
  <si>
    <t>French Government</t>
  </si>
  <si>
    <t>British Government</t>
  </si>
  <si>
    <t>New Zealand Press Gallery</t>
  </si>
  <si>
    <t xml:space="preserve">Australian Government </t>
  </si>
  <si>
    <t>British Government and Royal Edinburgh Military Tattoo</t>
  </si>
  <si>
    <t>Government of Malaysia</t>
  </si>
  <si>
    <t>Diplomatic Representation</t>
  </si>
  <si>
    <t>Christmas Ball</t>
  </si>
  <si>
    <t>New Zealand Press Gallery Christmas Function</t>
  </si>
  <si>
    <t>Chinese Government</t>
  </si>
  <si>
    <t>Bilateral Engagement with US Officials</t>
  </si>
  <si>
    <t>Industry Strategy Launch (travel cancelled fee)</t>
  </si>
  <si>
    <t xml:space="preserve">Interview Panel </t>
  </si>
  <si>
    <t>Interview Panel</t>
  </si>
  <si>
    <t>Framed Maori Bone Carving in MADINZ [Made and Designed in New Zealand] presentation box</t>
  </si>
  <si>
    <t>Airport Hotel</t>
  </si>
  <si>
    <t>Airport Parking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</si>
</sst>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4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
      <strike/>
      <sz val="10"/>
      <color theme="1"/>
      <name val="Arial"/>
      <family val="2"/>
    </font>
    <font>
      <sz val="10"/>
      <color theme="1"/>
      <name val="Marlett"/>
      <charset val="2"/>
    </font>
    <font>
      <sz val="9"/>
      <color theme="1"/>
      <name val="Arial"/>
      <family val="2"/>
    </font>
    <font>
      <b/>
      <sz val="9"/>
      <color indexed="8"/>
      <name val="Arial"/>
      <family val="2"/>
    </font>
    <font>
      <sz val="9"/>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4">
    <xf numFmtId="0" fontId="0" fillId="0" borderId="0"/>
    <xf numFmtId="0" fontId="10" fillId="0" borderId="0" applyNumberFormat="0" applyFill="0" applyBorder="0" applyAlignment="0" applyProtection="0"/>
    <xf numFmtId="165" fontId="23" fillId="0" borderId="0" applyFont="0" applyFill="0" applyBorder="0" applyAlignment="0" applyProtection="0"/>
    <xf numFmtId="44" fontId="23" fillId="0" borderId="0" applyFont="0" applyFill="0" applyBorder="0" applyAlignment="0" applyProtection="0"/>
  </cellStyleXfs>
  <cellXfs count="18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horizontal="right" vertical="center"/>
      <protection locked="0"/>
    </xf>
    <xf numFmtId="0" fontId="0" fillId="0" borderId="0" xfId="0" applyFill="1" applyAlignment="1" applyProtection="1">
      <alignment wrapText="1"/>
      <protection locked="0"/>
    </xf>
    <xf numFmtId="0" fontId="0" fillId="0" borderId="0" xfId="0" applyFill="1" applyProtection="1">
      <protection locked="0"/>
    </xf>
    <xf numFmtId="167" fontId="15" fillId="10" borderId="3" xfId="0" applyNumberFormat="1" applyFont="1" applyFill="1" applyBorder="1" applyAlignment="1" applyProtection="1">
      <alignment horizontal="right" vertical="center" wrapText="1"/>
      <protection locked="0"/>
    </xf>
    <xf numFmtId="164" fontId="0" fillId="0" borderId="0" xfId="0" applyNumberFormat="1"/>
    <xf numFmtId="0" fontId="39" fillId="0" borderId="0" xfId="0" applyFont="1"/>
    <xf numFmtId="0" fontId="15" fillId="0" borderId="0" xfId="0" applyFont="1" applyFill="1" applyAlignment="1">
      <alignment horizontal="left"/>
    </xf>
    <xf numFmtId="0" fontId="27" fillId="0" borderId="0" xfId="0" applyFont="1" applyAlignment="1">
      <alignment horizontal="left"/>
    </xf>
    <xf numFmtId="0" fontId="0" fillId="0" borderId="0" xfId="0" applyAlignment="1">
      <alignment horizontal="left"/>
    </xf>
    <xf numFmtId="0" fontId="15" fillId="10" borderId="4" xfId="0"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41" fillId="0" borderId="0" xfId="0" applyFont="1" applyProtection="1">
      <protection locked="0"/>
    </xf>
    <xf numFmtId="0" fontId="39" fillId="0" borderId="0" xfId="0" applyFont="1" applyFill="1" applyAlignment="1" applyProtection="1">
      <protection locked="0"/>
    </xf>
    <xf numFmtId="0" fontId="0" fillId="0" borderId="0" xfId="0" applyFill="1" applyAlignment="1" applyProtection="1">
      <protection locked="0"/>
    </xf>
    <xf numFmtId="0" fontId="0" fillId="0" borderId="0" xfId="0" applyAlignment="1" applyProtection="1">
      <protection locked="0"/>
    </xf>
    <xf numFmtId="0" fontId="0" fillId="0" borderId="0" xfId="0" applyAlignment="1"/>
    <xf numFmtId="0" fontId="2" fillId="0" borderId="0" xfId="0" applyFont="1" applyAlignment="1"/>
    <xf numFmtId="0" fontId="1" fillId="0" borderId="0" xfId="0" applyFont="1" applyAlignment="1">
      <alignment vertical="center"/>
    </xf>
    <xf numFmtId="0" fontId="42" fillId="0" borderId="0" xfId="0" applyFont="1" applyAlignment="1" applyProtection="1">
      <alignment wrapText="1"/>
      <protection locked="0"/>
    </xf>
    <xf numFmtId="0" fontId="15" fillId="0" borderId="0" xfId="0" applyFont="1" applyFill="1" applyAlignment="1" applyProtection="1">
      <protection locked="0"/>
    </xf>
    <xf numFmtId="0" fontId="43" fillId="0" borderId="0" xfId="0" applyFont="1"/>
    <xf numFmtId="0" fontId="44" fillId="0" borderId="0" xfId="0" applyFont="1" applyAlignment="1">
      <alignment wrapText="1"/>
    </xf>
    <xf numFmtId="0" fontId="43" fillId="0" borderId="0" xfId="0" applyFont="1" applyAlignment="1">
      <alignment vertical="center"/>
    </xf>
    <xf numFmtId="0" fontId="43" fillId="0" borderId="0" xfId="0" applyFont="1" applyFill="1" applyProtection="1">
      <protection locked="0"/>
    </xf>
    <xf numFmtId="0" fontId="45" fillId="0" borderId="0" xfId="0" applyFont="1" applyFill="1" applyProtection="1">
      <protection locked="0"/>
    </xf>
    <xf numFmtId="0" fontId="43" fillId="0" borderId="0" xfId="0" applyFont="1" applyProtection="1">
      <protection locked="0"/>
    </xf>
    <xf numFmtId="0" fontId="43" fillId="0" borderId="0" xfId="0" applyFont="1" applyAlignment="1">
      <alignment wrapText="1"/>
    </xf>
    <xf numFmtId="0" fontId="39" fillId="0" borderId="0" xfId="0" applyFont="1" applyProtection="1">
      <protection locked="0"/>
    </xf>
    <xf numFmtId="0" fontId="39" fillId="0" borderId="0" xfId="0" applyFont="1" applyAlignment="1" applyProtection="1">
      <protection locked="0"/>
    </xf>
    <xf numFmtId="168" fontId="39" fillId="0" borderId="0" xfId="0" applyNumberFormat="1" applyFont="1" applyAlignment="1" applyProtection="1">
      <protection locked="0"/>
    </xf>
    <xf numFmtId="0" fontId="39" fillId="0" borderId="0" xfId="0" applyFont="1" applyFill="1" applyProtection="1">
      <protection locked="0"/>
    </xf>
    <xf numFmtId="0" fontId="15" fillId="0" borderId="0" xfId="0" applyFont="1" applyAlignment="1" applyProtection="1">
      <protection locked="0"/>
    </xf>
    <xf numFmtId="14" fontId="0" fillId="0" borderId="0" xfId="0" applyNumberFormat="1" applyProtection="1">
      <protection locked="0"/>
    </xf>
    <xf numFmtId="14" fontId="39" fillId="0" borderId="0" xfId="0" applyNumberFormat="1" applyFont="1" applyProtection="1">
      <protection locked="0"/>
    </xf>
    <xf numFmtId="0" fontId="15" fillId="10" borderId="5" xfId="0" applyFont="1" applyFill="1" applyBorder="1" applyAlignment="1" applyProtection="1">
      <alignment horizontal="lef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4">
    <cellStyle name="Currency" xfId="2" builtinId="4"/>
    <cellStyle name="Currency 2" xfId="3" xr:uid="{00000000-0005-0000-0000-000001000000}"/>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Normal="100" workbookViewId="0">
      <selection activeCell="A53" sqref="A53"/>
    </sheetView>
  </sheetViews>
  <sheetFormatPr defaultColWidth="0" defaultRowHeight="14.25" zeroHeight="1" x14ac:dyDescent="0.2"/>
  <cols>
    <col min="1" max="1" width="219.28515625" style="40" customWidth="1"/>
    <col min="2" max="2" width="33.28515625" style="39" customWidth="1"/>
    <col min="3" max="16384" width="8.7109375" hidden="1"/>
  </cols>
  <sheetData>
    <row r="1" spans="1:2" ht="23.25" customHeight="1" x14ac:dyDescent="0.2">
      <c r="A1" s="38" t="s">
        <v>0</v>
      </c>
    </row>
    <row r="2" spans="1:2" s="138" customFormat="1" ht="23.25" customHeight="1" x14ac:dyDescent="0.2">
      <c r="A2" s="136" t="s">
        <v>172</v>
      </c>
      <c r="B2" s="137"/>
    </row>
    <row r="3" spans="1:2" ht="33" customHeight="1" x14ac:dyDescent="0.2">
      <c r="A3" s="101" t="s">
        <v>173</v>
      </c>
    </row>
    <row r="4" spans="1:2" ht="23.25" customHeight="1" x14ac:dyDescent="0.2">
      <c r="A4" s="126" t="s">
        <v>1</v>
      </c>
    </row>
    <row r="5" spans="1:2" ht="23.25" customHeight="1" x14ac:dyDescent="0.2">
      <c r="A5" s="41" t="s">
        <v>2</v>
      </c>
    </row>
    <row r="6" spans="1:2" ht="17.25" customHeight="1" x14ac:dyDescent="0.2">
      <c r="A6" s="42" t="s">
        <v>3</v>
      </c>
    </row>
    <row r="7" spans="1:2" ht="17.25" customHeight="1" x14ac:dyDescent="0.2">
      <c r="A7" s="42" t="s">
        <v>4</v>
      </c>
    </row>
    <row r="8" spans="1:2" ht="23.25" customHeight="1" x14ac:dyDescent="0.2">
      <c r="A8" s="41" t="s">
        <v>5</v>
      </c>
      <c r="B8" s="67" t="s">
        <v>6</v>
      </c>
    </row>
    <row r="9" spans="1:2" ht="17.25" customHeight="1" x14ac:dyDescent="0.2">
      <c r="A9" s="43" t="s">
        <v>7</v>
      </c>
    </row>
    <row r="10" spans="1:2" ht="17.25" customHeight="1" x14ac:dyDescent="0.2">
      <c r="A10" s="42" t="s">
        <v>8</v>
      </c>
    </row>
    <row r="11" spans="1:2" ht="17.25" customHeight="1" x14ac:dyDescent="0.2">
      <c r="A11" s="42" t="s">
        <v>9</v>
      </c>
    </row>
    <row r="12" spans="1:2" ht="17.25" customHeight="1" x14ac:dyDescent="0.2">
      <c r="A12" s="44" t="s">
        <v>10</v>
      </c>
    </row>
    <row r="13" spans="1:2" ht="17.25" customHeight="1" x14ac:dyDescent="0.2">
      <c r="A13" s="42" t="s">
        <v>11</v>
      </c>
    </row>
    <row r="14" spans="1:2" ht="23.25" customHeight="1" x14ac:dyDescent="0.2">
      <c r="A14" s="41" t="s">
        <v>12</v>
      </c>
    </row>
    <row r="15" spans="1:2" ht="17.25" customHeight="1" x14ac:dyDescent="0.2">
      <c r="A15" s="44" t="s">
        <v>13</v>
      </c>
    </row>
    <row r="16" spans="1:2" ht="17.25" customHeight="1" x14ac:dyDescent="0.2">
      <c r="A16" s="44" t="s">
        <v>14</v>
      </c>
    </row>
    <row r="17" spans="1:1" ht="17.25" customHeight="1" x14ac:dyDescent="0.2">
      <c r="A17" s="63" t="s">
        <v>15</v>
      </c>
    </row>
    <row r="18" spans="1:1" ht="23.25" customHeight="1" x14ac:dyDescent="0.2">
      <c r="A18" s="41" t="s">
        <v>16</v>
      </c>
    </row>
    <row r="19" spans="1:1" ht="17.25" customHeight="1" x14ac:dyDescent="0.2">
      <c r="A19" s="45" t="s">
        <v>17</v>
      </c>
    </row>
    <row r="20" spans="1:1" ht="23.25" customHeight="1" x14ac:dyDescent="0.2">
      <c r="A20" s="41" t="s">
        <v>18</v>
      </c>
    </row>
    <row r="21" spans="1:1" ht="17.25" customHeight="1" x14ac:dyDescent="0.2">
      <c r="A21" s="46" t="s">
        <v>19</v>
      </c>
    </row>
    <row r="22" spans="1:1" ht="32.25" customHeight="1" x14ac:dyDescent="0.2">
      <c r="A22" s="44" t="s">
        <v>20</v>
      </c>
    </row>
    <row r="23" spans="1:1" ht="17.25" customHeight="1" x14ac:dyDescent="0.2">
      <c r="A23" s="46" t="s">
        <v>21</v>
      </c>
    </row>
    <row r="24" spans="1:1" ht="32.25" customHeight="1" x14ac:dyDescent="0.2">
      <c r="A24" s="44" t="s">
        <v>22</v>
      </c>
    </row>
    <row r="25" spans="1:1" ht="17.25" customHeight="1" x14ac:dyDescent="0.2">
      <c r="A25" s="46" t="s">
        <v>23</v>
      </c>
    </row>
    <row r="26" spans="1:1" ht="17.25" customHeight="1" x14ac:dyDescent="0.2">
      <c r="A26" s="44" t="s">
        <v>24</v>
      </c>
    </row>
    <row r="27" spans="1:1" ht="17.25" customHeight="1" x14ac:dyDescent="0.2">
      <c r="A27" s="46" t="s">
        <v>25</v>
      </c>
    </row>
    <row r="28" spans="1:1" ht="32.25" customHeight="1" x14ac:dyDescent="0.2">
      <c r="A28" s="44" t="s">
        <v>26</v>
      </c>
    </row>
    <row r="29" spans="1:1" ht="32.25" customHeight="1" x14ac:dyDescent="0.2">
      <c r="A29" s="43" t="s">
        <v>27</v>
      </c>
    </row>
    <row r="30" spans="1:1" ht="17.25" customHeight="1" x14ac:dyDescent="0.2">
      <c r="A30" s="46" t="s">
        <v>28</v>
      </c>
    </row>
    <row r="31" spans="1:1" ht="32.25" customHeight="1" x14ac:dyDescent="0.2">
      <c r="A31" s="44" t="s">
        <v>29</v>
      </c>
    </row>
    <row r="32" spans="1:1" ht="32.25" customHeight="1" x14ac:dyDescent="0.2">
      <c r="A32" s="44" t="s">
        <v>30</v>
      </c>
    </row>
    <row r="33" spans="1:1" ht="32.25" customHeight="1" x14ac:dyDescent="0.2">
      <c r="A33" s="44" t="s">
        <v>31</v>
      </c>
    </row>
    <row r="34" spans="1:1" ht="22.5" customHeight="1" x14ac:dyDescent="0.2">
      <c r="A34" s="41" t="s">
        <v>32</v>
      </c>
    </row>
    <row r="35" spans="1:1" ht="17.25" customHeight="1" x14ac:dyDescent="0.2">
      <c r="A35" s="47" t="s">
        <v>174</v>
      </c>
    </row>
    <row r="36" spans="1:1" ht="17.25" customHeight="1" x14ac:dyDescent="0.2">
      <c r="A36" s="47" t="s">
        <v>33</v>
      </c>
    </row>
    <row r="37" spans="1:1" ht="17.25" customHeight="1" x14ac:dyDescent="0.2">
      <c r="A37" s="45" t="s">
        <v>34</v>
      </c>
    </row>
    <row r="38" spans="1:1" ht="32.25" customHeight="1" x14ac:dyDescent="0.2">
      <c r="A38" s="45" t="s">
        <v>35</v>
      </c>
    </row>
    <row r="39" spans="1:1" ht="32.25" customHeight="1" x14ac:dyDescent="0.2">
      <c r="A39" s="45" t="s">
        <v>36</v>
      </c>
    </row>
    <row r="40" spans="1:1" ht="17.25" customHeight="1" x14ac:dyDescent="0.2">
      <c r="A40" s="48" t="s">
        <v>37</v>
      </c>
    </row>
    <row r="41" spans="1:1" ht="32.25" customHeight="1" x14ac:dyDescent="0.2">
      <c r="A41" s="44" t="s">
        <v>38</v>
      </c>
    </row>
    <row r="42" spans="1:1" ht="32.25" customHeight="1" x14ac:dyDescent="0.2">
      <c r="A42" s="44" t="s">
        <v>39</v>
      </c>
    </row>
    <row r="43" spans="1:1" ht="32.25" customHeight="1" x14ac:dyDescent="0.2">
      <c r="A43" s="45" t="s">
        <v>40</v>
      </c>
    </row>
    <row r="44" spans="1:1" ht="17.25" customHeight="1" x14ac:dyDescent="0.2">
      <c r="A44" s="45" t="s">
        <v>41</v>
      </c>
    </row>
    <row r="45" spans="1:1" x14ac:dyDescent="0.2">
      <c r="A45" s="45" t="s">
        <v>42</v>
      </c>
    </row>
    <row r="46" spans="1:1" ht="22.5" customHeight="1" x14ac:dyDescent="0.2">
      <c r="A46" s="41" t="s">
        <v>43</v>
      </c>
    </row>
    <row r="47" spans="1:1" ht="17.25" customHeight="1" x14ac:dyDescent="0.2">
      <c r="A47" s="49" t="s">
        <v>44</v>
      </c>
    </row>
    <row r="48" spans="1:1" ht="17.25" customHeight="1" x14ac:dyDescent="0.2">
      <c r="A48" s="63" t="s">
        <v>45</v>
      </c>
    </row>
    <row r="49" spans="1:1" ht="17.25" customHeight="1" x14ac:dyDescent="0.2">
      <c r="A49" s="127"/>
    </row>
    <row r="50" spans="1:1" x14ac:dyDescent="0.2"/>
    <row r="52" spans="1:1" hidden="1" x14ac:dyDescent="0.2">
      <c r="A52" s="50"/>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1000000}"/>
    <hyperlink ref="A48" r:id="rId3" display="They are posted on agency websites and linked to www.data.govt.nz. See: https://www.data.govt.nz/toolkit/how-do-i-add-or-update-our-chief-executive-expenses/" xr:uid="{00000000-0004-0000-0000-000002000000}"/>
    <hyperlink ref="A3" r:id="rId4" xr:uid="{00000000-0004-0000-0000-000003000000}"/>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B7" sqref="B7:F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71" t="s">
        <v>46</v>
      </c>
      <c r="B1" s="171"/>
      <c r="C1" s="171"/>
      <c r="D1" s="171"/>
      <c r="E1" s="171"/>
      <c r="F1" s="171"/>
      <c r="G1" s="17"/>
      <c r="H1" s="17"/>
      <c r="I1" s="17"/>
      <c r="J1" s="17"/>
      <c r="K1" s="17"/>
    </row>
    <row r="2" spans="1:11" ht="21" customHeight="1" x14ac:dyDescent="0.2">
      <c r="A2" s="3" t="s">
        <v>47</v>
      </c>
      <c r="B2" s="172" t="s">
        <v>166</v>
      </c>
      <c r="C2" s="172"/>
      <c r="D2" s="172"/>
      <c r="E2" s="172"/>
      <c r="F2" s="172"/>
      <c r="G2" s="17"/>
      <c r="H2" s="17"/>
      <c r="I2" s="17"/>
      <c r="J2" s="17"/>
      <c r="K2" s="17"/>
    </row>
    <row r="3" spans="1:11" ht="15.75" x14ac:dyDescent="0.2">
      <c r="A3" s="3" t="s">
        <v>48</v>
      </c>
      <c r="B3" s="172" t="s">
        <v>170</v>
      </c>
      <c r="C3" s="172"/>
      <c r="D3" s="172"/>
      <c r="E3" s="172"/>
      <c r="F3" s="172"/>
      <c r="G3" s="17"/>
      <c r="H3" s="17"/>
      <c r="I3" s="17"/>
      <c r="J3" s="17"/>
      <c r="K3" s="17"/>
    </row>
    <row r="4" spans="1:11" ht="21" customHeight="1" x14ac:dyDescent="0.2">
      <c r="A4" s="3" t="s">
        <v>49</v>
      </c>
      <c r="B4" s="173">
        <v>45839</v>
      </c>
      <c r="C4" s="173"/>
      <c r="D4" s="173"/>
      <c r="E4" s="173"/>
      <c r="F4" s="173"/>
      <c r="G4" s="17"/>
      <c r="H4" s="17"/>
      <c r="I4" s="17"/>
      <c r="J4" s="17"/>
      <c r="K4" s="17"/>
    </row>
    <row r="5" spans="1:11" ht="21" customHeight="1" x14ac:dyDescent="0.2">
      <c r="A5" s="3" t="s">
        <v>50</v>
      </c>
      <c r="B5" s="173">
        <v>46203</v>
      </c>
      <c r="C5" s="173"/>
      <c r="D5" s="173"/>
      <c r="E5" s="173"/>
      <c r="F5" s="173"/>
      <c r="G5" s="17"/>
      <c r="H5" s="17"/>
      <c r="I5" s="17"/>
      <c r="J5" s="17"/>
      <c r="K5" s="17"/>
    </row>
    <row r="6" spans="1:11" ht="21" customHeight="1" x14ac:dyDescent="0.2">
      <c r="A6" s="3" t="s">
        <v>51</v>
      </c>
      <c r="B6" s="170" t="str">
        <f>IF(AND(Travel!B7&lt;&gt;A30,Hospitality!B7&lt;&gt;A30,'All other expenses'!B7&lt;&gt;A30,'Gifts and benefits'!B7&lt;&gt;A30),A31,IF(AND(Travel!B7=A30,Hospitality!B7=A30,'All other expenses'!B7=A30,'Gifts and benefits'!B7=A30),A33,A32))</f>
        <v>Data and totals checked on all sheets</v>
      </c>
      <c r="C6" s="170"/>
      <c r="D6" s="170"/>
      <c r="E6" s="170"/>
      <c r="F6" s="170"/>
      <c r="G6" s="23"/>
      <c r="H6" s="17"/>
      <c r="I6" s="17"/>
      <c r="J6" s="17"/>
      <c r="K6" s="17"/>
    </row>
    <row r="7" spans="1:11" ht="31.5" x14ac:dyDescent="0.2">
      <c r="A7" s="3" t="s">
        <v>52</v>
      </c>
      <c r="B7" s="169" t="s">
        <v>85</v>
      </c>
      <c r="C7" s="169"/>
      <c r="D7" s="169"/>
      <c r="E7" s="169"/>
      <c r="F7" s="169"/>
      <c r="G7" s="23"/>
      <c r="H7" s="17"/>
      <c r="I7" s="17"/>
      <c r="J7" s="17"/>
      <c r="K7" s="17"/>
    </row>
    <row r="8" spans="1:11" ht="25.5" customHeight="1" x14ac:dyDescent="0.2">
      <c r="A8" s="3" t="s">
        <v>54</v>
      </c>
      <c r="B8" s="169" t="s">
        <v>169</v>
      </c>
      <c r="C8" s="169"/>
      <c r="D8" s="169"/>
      <c r="E8" s="169"/>
      <c r="F8" s="169"/>
      <c r="G8" s="23"/>
      <c r="H8" s="17"/>
      <c r="I8" s="17"/>
      <c r="J8" s="17"/>
      <c r="K8" s="17"/>
    </row>
    <row r="9" spans="1:11" ht="66.75" customHeight="1" x14ac:dyDescent="0.2">
      <c r="A9" s="168" t="s">
        <v>56</v>
      </c>
      <c r="B9" s="168"/>
      <c r="C9" s="168"/>
      <c r="D9" s="168"/>
      <c r="E9" s="168"/>
      <c r="F9" s="168"/>
      <c r="G9" s="23"/>
      <c r="H9" s="17"/>
      <c r="I9" s="17"/>
      <c r="J9" s="17"/>
      <c r="K9" s="17"/>
    </row>
    <row r="10" spans="1:11" s="91" customFormat="1" ht="36" customHeight="1" x14ac:dyDescent="0.2">
      <c r="A10" s="85" t="s">
        <v>57</v>
      </c>
      <c r="B10" s="86" t="s">
        <v>58</v>
      </c>
      <c r="C10" s="86" t="s">
        <v>59</v>
      </c>
      <c r="D10" s="87"/>
      <c r="E10" s="88" t="s">
        <v>28</v>
      </c>
      <c r="F10" s="89" t="s">
        <v>60</v>
      </c>
      <c r="G10" s="90"/>
      <c r="H10" s="90"/>
      <c r="I10" s="90"/>
      <c r="J10" s="90"/>
      <c r="K10" s="90"/>
    </row>
    <row r="11" spans="1:11" ht="27.75" customHeight="1" x14ac:dyDescent="0.2">
      <c r="A11" s="8" t="s">
        <v>61</v>
      </c>
      <c r="B11" s="57">
        <f>B15+B16+B17</f>
        <v>37644.639999999999</v>
      </c>
      <c r="C11" s="64" t="str">
        <f>IF(Travel!B6="",A34,Travel!B6)</f>
        <v>Figures exclude GST</v>
      </c>
      <c r="D11" s="6"/>
      <c r="E11" s="8" t="s">
        <v>62</v>
      </c>
      <c r="F11" s="32">
        <f>'Gifts and benefits'!C103</f>
        <v>41</v>
      </c>
      <c r="G11" s="28"/>
      <c r="H11" s="28"/>
      <c r="I11" s="28"/>
      <c r="J11" s="28"/>
      <c r="K11" s="28"/>
    </row>
    <row r="12" spans="1:11" ht="27.75" customHeight="1" x14ac:dyDescent="0.2">
      <c r="A12" s="8" t="s">
        <v>23</v>
      </c>
      <c r="B12" s="57">
        <f>Hospitality!B19</f>
        <v>2247.5500000000002</v>
      </c>
      <c r="C12" s="64" t="str">
        <f>IF(Hospitality!B6="",A34,Hospitality!B6)</f>
        <v>Figures exclude GST</v>
      </c>
      <c r="D12" s="6"/>
      <c r="E12" s="8" t="s">
        <v>63</v>
      </c>
      <c r="F12" s="32">
        <f>'Gifts and benefits'!C104</f>
        <v>5</v>
      </c>
      <c r="G12" s="28"/>
      <c r="H12" s="28"/>
      <c r="I12" s="28"/>
      <c r="J12" s="28"/>
      <c r="K12" s="28"/>
    </row>
    <row r="13" spans="1:11" ht="27.75" customHeight="1" x14ac:dyDescent="0.2">
      <c r="A13" s="8" t="s">
        <v>64</v>
      </c>
      <c r="B13" s="57">
        <f>'All other expenses'!B21</f>
        <v>3228.0699999999997</v>
      </c>
      <c r="C13" s="64" t="str">
        <f>IF('All other expenses'!B6="",A34,'All other expenses'!B6)</f>
        <v>Figures exclude GST</v>
      </c>
      <c r="D13" s="6"/>
      <c r="E13" s="8" t="s">
        <v>65</v>
      </c>
      <c r="F13" s="32">
        <f>'Gifts and benefits'!C105</f>
        <v>36</v>
      </c>
      <c r="G13" s="17"/>
      <c r="H13" s="17"/>
      <c r="I13" s="17"/>
      <c r="J13" s="17"/>
      <c r="K13" s="17"/>
    </row>
    <row r="14" spans="1:11" ht="12.75" customHeight="1" x14ac:dyDescent="0.2">
      <c r="A14" s="7"/>
      <c r="B14" s="58"/>
      <c r="C14" s="65"/>
      <c r="D14" s="33"/>
      <c r="E14" s="6"/>
      <c r="F14" s="34"/>
      <c r="G14" s="17"/>
      <c r="H14" s="17"/>
      <c r="I14" s="17"/>
      <c r="J14" s="17"/>
      <c r="K14" s="17"/>
    </row>
    <row r="15" spans="1:11" ht="27.75" customHeight="1" x14ac:dyDescent="0.2">
      <c r="A15" s="9" t="s">
        <v>66</v>
      </c>
      <c r="B15" s="59">
        <f>Travel!B35</f>
        <v>35289.96</v>
      </c>
      <c r="C15" s="66" t="str">
        <f>C11</f>
        <v>Figures exclude GST</v>
      </c>
      <c r="D15" s="6"/>
      <c r="E15" s="6"/>
      <c r="F15" s="34"/>
      <c r="G15" s="17"/>
      <c r="H15" s="17"/>
      <c r="I15" s="17"/>
      <c r="J15" s="17"/>
      <c r="K15" s="17"/>
    </row>
    <row r="16" spans="1:11" ht="27.75" customHeight="1" x14ac:dyDescent="0.2">
      <c r="A16" s="9" t="s">
        <v>67</v>
      </c>
      <c r="B16" s="59">
        <f>Travel!B55</f>
        <v>2354.6800000000003</v>
      </c>
      <c r="C16" s="66" t="str">
        <f>C11</f>
        <v>Figures exclude GST</v>
      </c>
      <c r="D16" s="35"/>
      <c r="E16" s="6"/>
      <c r="F16" s="36"/>
      <c r="G16" s="17"/>
      <c r="H16" s="17"/>
      <c r="I16" s="17"/>
      <c r="J16" s="17"/>
      <c r="K16" s="17"/>
    </row>
    <row r="17" spans="1:11" ht="27.75" customHeight="1" x14ac:dyDescent="0.2">
      <c r="A17" s="9" t="s">
        <v>68</v>
      </c>
      <c r="B17" s="59">
        <f>Travel!B69</f>
        <v>0</v>
      </c>
      <c r="C17" s="66" t="str">
        <f>C11</f>
        <v>Figures exclude GST</v>
      </c>
      <c r="D17" s="6"/>
      <c r="E17" s="6"/>
      <c r="F17" s="36"/>
      <c r="G17" s="17"/>
      <c r="H17" s="17"/>
      <c r="I17" s="17"/>
      <c r="J17" s="17"/>
      <c r="K17" s="17"/>
    </row>
    <row r="18" spans="1:11" ht="27.75" customHeight="1" x14ac:dyDescent="0.2">
      <c r="A18" s="17"/>
      <c r="B18" s="19"/>
      <c r="C18" s="17"/>
      <c r="D18" s="5"/>
      <c r="E18" s="5"/>
      <c r="F18" s="27"/>
      <c r="G18" s="17"/>
      <c r="H18" s="17"/>
      <c r="I18" s="17"/>
      <c r="J18" s="17"/>
      <c r="K18" s="17"/>
    </row>
    <row r="19" spans="1:11" x14ac:dyDescent="0.2">
      <c r="A19" s="18" t="s">
        <v>69</v>
      </c>
      <c r="B19" s="19"/>
      <c r="C19" s="17"/>
      <c r="D19" s="17"/>
      <c r="E19" s="17"/>
      <c r="F19" s="17"/>
      <c r="G19" s="17"/>
      <c r="H19" s="17"/>
      <c r="I19" s="17"/>
      <c r="J19" s="17"/>
      <c r="K19" s="17"/>
    </row>
    <row r="20" spans="1:11" x14ac:dyDescent="0.2">
      <c r="A20" s="20" t="s">
        <v>70</v>
      </c>
      <c r="D20" s="17"/>
      <c r="E20" s="17"/>
      <c r="F20" s="17"/>
      <c r="G20" s="17"/>
      <c r="H20" s="17"/>
      <c r="I20" s="17"/>
      <c r="J20" s="17"/>
      <c r="K20" s="17"/>
    </row>
    <row r="21" spans="1:11" ht="12.6" customHeight="1" x14ac:dyDescent="0.2">
      <c r="A21" s="20" t="s">
        <v>71</v>
      </c>
      <c r="D21" s="17"/>
      <c r="E21" s="17"/>
      <c r="F21" s="17"/>
      <c r="G21" s="17"/>
      <c r="H21" s="17"/>
      <c r="I21" s="17"/>
      <c r="J21" s="17"/>
      <c r="K21" s="17"/>
    </row>
    <row r="22" spans="1:11" ht="12.6" customHeight="1" x14ac:dyDescent="0.2">
      <c r="A22" s="20" t="s">
        <v>72</v>
      </c>
      <c r="D22" s="17"/>
      <c r="E22" s="17"/>
      <c r="F22" s="17"/>
      <c r="G22" s="17"/>
      <c r="H22" s="17"/>
      <c r="I22" s="17"/>
      <c r="J22" s="17"/>
      <c r="K22" s="17"/>
    </row>
    <row r="23" spans="1:11" ht="12.6" customHeight="1" x14ac:dyDescent="0.2">
      <c r="A23" s="20" t="s">
        <v>73</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74</v>
      </c>
      <c r="B25" s="13"/>
      <c r="C25" s="13"/>
      <c r="D25" s="13"/>
      <c r="E25" s="13"/>
      <c r="F25" s="13"/>
      <c r="G25" s="17"/>
      <c r="H25" s="17"/>
      <c r="I25" s="17"/>
      <c r="J25" s="17"/>
      <c r="K25" s="17"/>
    </row>
    <row r="26" spans="1:11" ht="12.75" hidden="1" customHeight="1" x14ac:dyDescent="0.2">
      <c r="A26" s="11" t="s">
        <v>75</v>
      </c>
      <c r="B26" s="4"/>
      <c r="C26" s="4"/>
      <c r="D26" s="11"/>
      <c r="E26" s="11"/>
      <c r="F26" s="11"/>
      <c r="G26" s="17"/>
      <c r="H26" s="17"/>
      <c r="I26" s="17"/>
      <c r="J26" s="17"/>
      <c r="K26" s="17"/>
    </row>
    <row r="27" spans="1:11" hidden="1" x14ac:dyDescent="0.2">
      <c r="A27" s="10" t="s">
        <v>76</v>
      </c>
      <c r="B27" s="10"/>
      <c r="C27" s="10"/>
      <c r="D27" s="10"/>
      <c r="E27" s="10"/>
      <c r="F27" s="10"/>
      <c r="G27" s="17"/>
      <c r="H27" s="17"/>
      <c r="I27" s="17"/>
      <c r="J27" s="17"/>
      <c r="K27" s="17"/>
    </row>
    <row r="28" spans="1:11" hidden="1" x14ac:dyDescent="0.2">
      <c r="A28" s="10" t="s">
        <v>77</v>
      </c>
      <c r="B28" s="10"/>
      <c r="C28" s="10"/>
      <c r="D28" s="10"/>
      <c r="E28" s="10"/>
      <c r="F28" s="10"/>
      <c r="G28" s="17"/>
      <c r="H28" s="17"/>
      <c r="I28" s="17"/>
      <c r="J28" s="17"/>
      <c r="K28" s="17"/>
    </row>
    <row r="29" spans="1:11" hidden="1" x14ac:dyDescent="0.2">
      <c r="A29" s="11" t="s">
        <v>78</v>
      </c>
      <c r="B29" s="11"/>
      <c r="C29" s="11"/>
      <c r="D29" s="11"/>
      <c r="E29" s="11"/>
      <c r="F29" s="11"/>
      <c r="G29" s="17"/>
      <c r="H29" s="17"/>
      <c r="I29" s="17"/>
      <c r="J29" s="17"/>
      <c r="K29" s="17"/>
    </row>
    <row r="30" spans="1:11" hidden="1" x14ac:dyDescent="0.2">
      <c r="A30" s="11" t="s">
        <v>79</v>
      </c>
      <c r="B30" s="11"/>
      <c r="C30" s="11"/>
      <c r="D30" s="11"/>
      <c r="E30" s="11"/>
      <c r="F30" s="11"/>
      <c r="G30" s="17"/>
      <c r="H30" s="17"/>
      <c r="I30" s="17"/>
      <c r="J30" s="17"/>
      <c r="K30" s="17"/>
    </row>
    <row r="31" spans="1:11" hidden="1" x14ac:dyDescent="0.2">
      <c r="A31" s="10" t="s">
        <v>80</v>
      </c>
      <c r="B31" s="10"/>
      <c r="C31" s="10"/>
      <c r="D31" s="10"/>
      <c r="E31" s="10"/>
      <c r="F31" s="10"/>
      <c r="G31" s="17"/>
      <c r="H31" s="17"/>
      <c r="I31" s="17"/>
      <c r="J31" s="17"/>
      <c r="K31" s="17"/>
    </row>
    <row r="32" spans="1:11" hidden="1" x14ac:dyDescent="0.2">
      <c r="A32" s="10" t="s">
        <v>81</v>
      </c>
      <c r="B32" s="10"/>
      <c r="C32" s="10"/>
      <c r="D32" s="10"/>
      <c r="E32" s="10"/>
      <c r="F32" s="10"/>
      <c r="G32" s="17"/>
      <c r="H32" s="17"/>
      <c r="I32" s="17"/>
      <c r="J32" s="17"/>
      <c r="K32" s="17"/>
    </row>
    <row r="33" spans="1:11" hidden="1" x14ac:dyDescent="0.2">
      <c r="A33" s="10" t="s">
        <v>82</v>
      </c>
      <c r="B33" s="10"/>
      <c r="C33" s="10"/>
      <c r="D33" s="10"/>
      <c r="E33" s="10"/>
      <c r="F33" s="10"/>
      <c r="G33" s="17"/>
      <c r="H33" s="17"/>
      <c r="I33" s="17"/>
      <c r="J33" s="17"/>
      <c r="K33" s="17"/>
    </row>
    <row r="34" spans="1:11" hidden="1" x14ac:dyDescent="0.2">
      <c r="A34" s="11" t="s">
        <v>83</v>
      </c>
      <c r="B34" s="11"/>
      <c r="C34" s="11"/>
      <c r="D34" s="11"/>
      <c r="E34" s="11"/>
      <c r="F34" s="11"/>
      <c r="G34" s="17"/>
      <c r="H34" s="17"/>
      <c r="I34" s="17"/>
      <c r="J34" s="17"/>
      <c r="K34" s="17"/>
    </row>
    <row r="35" spans="1:11" hidden="1" x14ac:dyDescent="0.2">
      <c r="A35" s="11" t="s">
        <v>84</v>
      </c>
      <c r="B35" s="11"/>
      <c r="C35" s="11"/>
      <c r="D35" s="11"/>
      <c r="E35" s="11"/>
      <c r="F35" s="11"/>
      <c r="G35" s="17"/>
      <c r="H35" s="17"/>
      <c r="I35" s="17"/>
      <c r="J35" s="17"/>
      <c r="K35" s="17"/>
    </row>
    <row r="36" spans="1:11" hidden="1" x14ac:dyDescent="0.2">
      <c r="A36" s="10" t="s">
        <v>53</v>
      </c>
      <c r="B36" s="61"/>
      <c r="C36" s="61"/>
      <c r="D36" s="61"/>
      <c r="E36" s="61"/>
      <c r="F36" s="61"/>
      <c r="G36" s="17"/>
      <c r="H36" s="17"/>
      <c r="I36" s="17"/>
      <c r="J36" s="17"/>
      <c r="K36" s="17"/>
    </row>
    <row r="37" spans="1:11" hidden="1" x14ac:dyDescent="0.2">
      <c r="A37" s="10" t="s">
        <v>85</v>
      </c>
      <c r="B37" s="61"/>
      <c r="C37" s="61"/>
      <c r="D37" s="61"/>
      <c r="E37" s="61"/>
      <c r="F37" s="61"/>
      <c r="G37" s="17"/>
      <c r="H37" s="17"/>
      <c r="I37" s="17"/>
      <c r="J37" s="17"/>
      <c r="K37" s="17"/>
    </row>
    <row r="38" spans="1:11" hidden="1" x14ac:dyDescent="0.2">
      <c r="A38" s="10" t="s">
        <v>55</v>
      </c>
      <c r="B38" s="61"/>
      <c r="C38" s="61"/>
      <c r="D38" s="61"/>
      <c r="E38" s="61"/>
      <c r="F38" s="61"/>
      <c r="G38" s="17"/>
      <c r="H38" s="17"/>
      <c r="I38" s="17"/>
      <c r="J38" s="17"/>
      <c r="K38" s="17"/>
    </row>
    <row r="39" spans="1:11" hidden="1" x14ac:dyDescent="0.2">
      <c r="A39" s="11" t="s">
        <v>86</v>
      </c>
      <c r="B39" s="4"/>
      <c r="C39" s="4"/>
      <c r="D39" s="4"/>
      <c r="E39" s="4"/>
      <c r="F39" s="4"/>
      <c r="G39" s="17"/>
      <c r="H39" s="17"/>
      <c r="I39" s="17"/>
      <c r="J39" s="17"/>
      <c r="K39" s="17"/>
    </row>
    <row r="40" spans="1:11" hidden="1" x14ac:dyDescent="0.2">
      <c r="A40" s="4" t="s">
        <v>87</v>
      </c>
      <c r="B40" s="4"/>
      <c r="C40" s="4"/>
      <c r="D40" s="4"/>
      <c r="E40" s="4"/>
      <c r="F40" s="4"/>
      <c r="G40" s="17"/>
      <c r="H40" s="17"/>
      <c r="I40" s="17"/>
      <c r="J40" s="17"/>
      <c r="K40" s="17"/>
    </row>
    <row r="41" spans="1:11" hidden="1" x14ac:dyDescent="0.2">
      <c r="A41" s="4" t="s">
        <v>88</v>
      </c>
      <c r="B41" s="4"/>
      <c r="C41" s="4"/>
      <c r="D41" s="4"/>
      <c r="E41" s="4"/>
      <c r="F41" s="4"/>
      <c r="G41" s="17"/>
      <c r="H41" s="17"/>
      <c r="I41" s="17"/>
      <c r="J41" s="17"/>
      <c r="K41" s="17"/>
    </row>
    <row r="42" spans="1:11" hidden="1" x14ac:dyDescent="0.2">
      <c r="A42" s="4" t="s">
        <v>89</v>
      </c>
      <c r="B42" s="4"/>
      <c r="C42" s="4"/>
      <c r="D42" s="4"/>
      <c r="E42" s="4"/>
      <c r="F42" s="4"/>
      <c r="G42" s="17"/>
      <c r="H42" s="17"/>
      <c r="I42" s="17"/>
      <c r="J42" s="17"/>
      <c r="K42" s="17"/>
    </row>
    <row r="43" spans="1:11" hidden="1" x14ac:dyDescent="0.2">
      <c r="A43" s="4" t="s">
        <v>90</v>
      </c>
      <c r="B43" s="4"/>
      <c r="C43" s="4"/>
      <c r="D43" s="4"/>
      <c r="E43" s="4"/>
      <c r="F43" s="4"/>
      <c r="G43" s="17"/>
      <c r="H43" s="17"/>
      <c r="I43" s="17"/>
      <c r="J43" s="17"/>
      <c r="K43" s="17"/>
    </row>
    <row r="44" spans="1:11" hidden="1" x14ac:dyDescent="0.2">
      <c r="A44" s="4" t="s">
        <v>91</v>
      </c>
      <c r="B44" s="4"/>
      <c r="C44" s="4"/>
      <c r="D44" s="4"/>
      <c r="E44" s="4"/>
      <c r="F44" s="4"/>
      <c r="G44" s="17"/>
      <c r="H44" s="17"/>
      <c r="I44" s="17"/>
      <c r="J44" s="17"/>
      <c r="K44" s="17"/>
    </row>
    <row r="45" spans="1:11" hidden="1" x14ac:dyDescent="0.2">
      <c r="A45" s="62" t="s">
        <v>92</v>
      </c>
      <c r="B45" s="61"/>
      <c r="C45" s="61"/>
      <c r="D45" s="61"/>
      <c r="E45" s="61"/>
      <c r="F45" s="61"/>
      <c r="G45" s="17"/>
      <c r="H45" s="17"/>
      <c r="I45" s="17"/>
      <c r="J45" s="17"/>
      <c r="K45" s="17"/>
    </row>
    <row r="46" spans="1:11" hidden="1" x14ac:dyDescent="0.2">
      <c r="A46" s="61" t="s">
        <v>93</v>
      </c>
      <c r="B46" s="61"/>
      <c r="C46" s="61"/>
      <c r="D46" s="61"/>
      <c r="E46" s="61"/>
      <c r="F46" s="61"/>
      <c r="G46" s="17"/>
      <c r="H46" s="17"/>
      <c r="I46" s="17"/>
      <c r="J46" s="17"/>
      <c r="K46" s="17"/>
    </row>
    <row r="47" spans="1:11" hidden="1" x14ac:dyDescent="0.2">
      <c r="A47" s="37">
        <v>-20000</v>
      </c>
      <c r="B47" s="4"/>
      <c r="C47" s="4"/>
      <c r="D47" s="4"/>
      <c r="E47" s="4"/>
      <c r="F47" s="4"/>
      <c r="G47" s="17"/>
      <c r="H47" s="17"/>
      <c r="I47" s="17"/>
      <c r="J47" s="17"/>
      <c r="K47" s="17"/>
    </row>
    <row r="48" spans="1:11" ht="25.5" hidden="1" x14ac:dyDescent="0.2">
      <c r="A48" s="79" t="s">
        <v>94</v>
      </c>
      <c r="B48" s="61"/>
      <c r="C48" s="61"/>
      <c r="D48" s="61"/>
      <c r="E48" s="61"/>
      <c r="F48" s="61"/>
      <c r="G48" s="17"/>
      <c r="H48" s="17"/>
      <c r="I48" s="17"/>
      <c r="J48" s="17"/>
      <c r="K48" s="17"/>
    </row>
    <row r="49" spans="1:11" ht="25.5" hidden="1" x14ac:dyDescent="0.2">
      <c r="A49" s="79" t="s">
        <v>95</v>
      </c>
      <c r="B49" s="61"/>
      <c r="C49" s="61"/>
      <c r="D49" s="61"/>
      <c r="E49" s="61"/>
      <c r="F49" s="61"/>
      <c r="G49" s="17"/>
      <c r="H49" s="17"/>
      <c r="I49" s="17"/>
      <c r="J49" s="17"/>
      <c r="K49" s="17"/>
    </row>
    <row r="50" spans="1:11" ht="25.5" hidden="1" x14ac:dyDescent="0.2">
      <c r="A50" s="80" t="s">
        <v>96</v>
      </c>
      <c r="B50" s="4"/>
      <c r="C50" s="4"/>
      <c r="D50" s="4"/>
      <c r="E50" s="4"/>
      <c r="F50" s="4"/>
      <c r="G50" s="17"/>
      <c r="H50" s="17"/>
      <c r="I50" s="17"/>
      <c r="J50" s="17"/>
      <c r="K50" s="17"/>
    </row>
    <row r="51" spans="1:11" ht="25.5" hidden="1" x14ac:dyDescent="0.2">
      <c r="A51" s="80" t="s">
        <v>97</v>
      </c>
      <c r="B51" s="4"/>
      <c r="C51" s="4"/>
      <c r="D51" s="4"/>
      <c r="E51" s="4"/>
      <c r="F51" s="4"/>
      <c r="G51" s="17"/>
      <c r="H51" s="17"/>
      <c r="I51" s="17"/>
      <c r="J51" s="17"/>
      <c r="K51" s="17"/>
    </row>
    <row r="52" spans="1:11" ht="38.25" hidden="1" x14ac:dyDescent="0.2">
      <c r="A52" s="80" t="s">
        <v>98</v>
      </c>
      <c r="B52" s="72"/>
      <c r="C52" s="72"/>
      <c r="D52" s="72"/>
      <c r="E52" s="11"/>
      <c r="F52" s="11"/>
      <c r="G52" s="17"/>
      <c r="H52" s="17"/>
      <c r="I52" s="17"/>
      <c r="J52" s="17"/>
      <c r="K52" s="17"/>
    </row>
    <row r="53" spans="1:11" hidden="1" x14ac:dyDescent="0.2">
      <c r="A53" s="77" t="s">
        <v>99</v>
      </c>
      <c r="B53" s="71"/>
      <c r="C53" s="71"/>
      <c r="D53" s="71"/>
      <c r="E53" s="10"/>
      <c r="F53" s="10" t="b">
        <v>1</v>
      </c>
      <c r="G53" s="17"/>
      <c r="H53" s="17"/>
      <c r="I53" s="17"/>
      <c r="J53" s="17"/>
      <c r="K53" s="17"/>
    </row>
    <row r="54" spans="1:11" hidden="1" x14ac:dyDescent="0.2">
      <c r="A54" s="78" t="s">
        <v>100</v>
      </c>
      <c r="B54" s="77"/>
      <c r="C54" s="77"/>
      <c r="D54" s="77"/>
      <c r="E54" s="10"/>
      <c r="F54" s="10" t="b">
        <v>0</v>
      </c>
      <c r="G54" s="17"/>
      <c r="H54" s="17"/>
      <c r="I54" s="17"/>
      <c r="J54" s="17"/>
      <c r="K54" s="17"/>
    </row>
    <row r="55" spans="1:11" hidden="1" x14ac:dyDescent="0.2">
      <c r="A55" s="81"/>
      <c r="B55" s="73">
        <f>COUNT(Travel!B12:B34)</f>
        <v>21</v>
      </c>
      <c r="C55" s="73"/>
      <c r="D55" s="73">
        <f>COUNTIF(Travel!D12:D34,"*")</f>
        <v>21</v>
      </c>
      <c r="E55" s="74"/>
      <c r="F55" s="74" t="b">
        <f>MIN(B55,D55)=MAX(B55,D55)</f>
        <v>1</v>
      </c>
      <c r="G55" s="17"/>
      <c r="H55" s="17"/>
      <c r="I55" s="17"/>
      <c r="J55" s="17"/>
      <c r="K55" s="17"/>
    </row>
    <row r="56" spans="1:11" hidden="1" x14ac:dyDescent="0.2">
      <c r="A56" s="81" t="s">
        <v>101</v>
      </c>
      <c r="B56" s="73">
        <f>COUNT(Travel!B39:B54)</f>
        <v>8</v>
      </c>
      <c r="C56" s="73"/>
      <c r="D56" s="73">
        <f>COUNTIF(Travel!D39:D54,"*")</f>
        <v>8</v>
      </c>
      <c r="E56" s="74"/>
      <c r="F56" s="74" t="b">
        <f>MIN(B56,D56)=MAX(B56,D56)</f>
        <v>1</v>
      </c>
    </row>
    <row r="57" spans="1:11" hidden="1" x14ac:dyDescent="0.2">
      <c r="A57" s="82"/>
      <c r="B57" s="73">
        <f>COUNT(Travel!B59:B68)</f>
        <v>0</v>
      </c>
      <c r="C57" s="73"/>
      <c r="D57" s="73">
        <f>COUNTIF(Travel!D59:D68,"*")</f>
        <v>0</v>
      </c>
      <c r="E57" s="74"/>
      <c r="F57" s="74" t="b">
        <f>MIN(B57,D57)=MAX(B57,D57)</f>
        <v>1</v>
      </c>
    </row>
    <row r="58" spans="1:11" hidden="1" x14ac:dyDescent="0.2">
      <c r="A58" s="83" t="s">
        <v>102</v>
      </c>
      <c r="B58" s="75">
        <f>COUNT(Hospitality!B11:B18)</f>
        <v>6</v>
      </c>
      <c r="C58" s="75"/>
      <c r="D58" s="75">
        <f>COUNTIF(Hospitality!D11:D18,"*")</f>
        <v>6</v>
      </c>
      <c r="E58" s="76"/>
      <c r="F58" s="76" t="b">
        <f>MIN(B58,D58)=MAX(B58,D58)</f>
        <v>1</v>
      </c>
    </row>
    <row r="59" spans="1:11" hidden="1" x14ac:dyDescent="0.2">
      <c r="A59" s="84" t="s">
        <v>103</v>
      </c>
      <c r="B59" s="74">
        <f>COUNT('All other expenses'!B11:B20)</f>
        <v>4</v>
      </c>
      <c r="C59" s="74"/>
      <c r="D59" s="74">
        <f>COUNTIF('All other expenses'!D11:D20,"*")</f>
        <v>4</v>
      </c>
      <c r="E59" s="74"/>
      <c r="F59" s="74" t="b">
        <f>MIN(B59,D59)=MAX(B59,D59)</f>
        <v>1</v>
      </c>
    </row>
    <row r="60" spans="1:11" hidden="1" x14ac:dyDescent="0.2">
      <c r="A60" s="83" t="s">
        <v>104</v>
      </c>
      <c r="B60" s="75">
        <f>COUNTIF('Gifts and benefits'!B11:B102,"*")</f>
        <v>41</v>
      </c>
      <c r="C60" s="75">
        <f>COUNTIF('Gifts and benefits'!C11:C102,"*")</f>
        <v>41</v>
      </c>
      <c r="D60" s="75"/>
      <c r="E60" s="75">
        <f>COUNTA('Gifts and benefits'!E11:E102)</f>
        <v>41</v>
      </c>
      <c r="F60" s="76" t="b">
        <f>MIN(B60,C60,E60)=MAX(B60,C60,E60)</f>
        <v>1</v>
      </c>
    </row>
    <row r="61" spans="1:11" x14ac:dyDescent="0.2">
      <c r="B61" s="134"/>
      <c r="C61" s="135"/>
    </row>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Header>&amp;C&amp;"Calibri"&amp;10&amp;K000000 IN-CONFIDENCE&amp;1#_x000D_</oddHeader>
    <oddFooter>&amp;LCE Expense Disclosure Workbook 2018&amp;C_x000D_&amp;1#&amp;"Calibri"&amp;10&amp;K000000 IN-CONFIDENCE&amp;RWorksheet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XFC142"/>
  <sheetViews>
    <sheetView topLeftCell="A51" zoomScaleNormal="100" workbookViewId="0">
      <selection activeCell="B71" sqref="B7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51.28515625" customWidth="1"/>
    <col min="7" max="9" width="9.140625" hidden="1" customWidth="1"/>
    <col min="10" max="13" width="0" hidden="1" customWidth="1"/>
    <col min="14" max="16383" width="9.140625" hidden="1"/>
    <col min="16384" max="16384" width="6.140625" hidden="1" customWidth="1"/>
  </cols>
  <sheetData>
    <row r="1" spans="1:6" ht="26.25" customHeight="1" x14ac:dyDescent="0.2">
      <c r="A1" s="176" t="s">
        <v>105</v>
      </c>
      <c r="B1" s="176"/>
      <c r="C1" s="176"/>
      <c r="D1" s="176"/>
      <c r="E1" s="176"/>
      <c r="F1" s="17"/>
    </row>
    <row r="2" spans="1:6" ht="21" customHeight="1" x14ac:dyDescent="0.2">
      <c r="A2" s="3" t="s">
        <v>106</v>
      </c>
      <c r="B2" s="174" t="str">
        <f>'Summary and sign-off'!B2:F2</f>
        <v>Ministry of Defence</v>
      </c>
      <c r="C2" s="174"/>
      <c r="D2" s="174"/>
      <c r="E2" s="174"/>
      <c r="F2" s="17"/>
    </row>
    <row r="3" spans="1:6" ht="31.5" x14ac:dyDescent="0.2">
      <c r="A3" s="3" t="s">
        <v>107</v>
      </c>
      <c r="B3" s="174" t="str">
        <f>'Summary and sign-off'!B3:F3</f>
        <v>Brook Barrington</v>
      </c>
      <c r="C3" s="174"/>
      <c r="D3" s="174"/>
      <c r="E3" s="174"/>
      <c r="F3" s="17"/>
    </row>
    <row r="4" spans="1:6" ht="21" customHeight="1" x14ac:dyDescent="0.2">
      <c r="A4" s="3" t="s">
        <v>108</v>
      </c>
      <c r="B4" s="174">
        <f>'Summary and sign-off'!B4:F4</f>
        <v>45839</v>
      </c>
      <c r="C4" s="174"/>
      <c r="D4" s="174"/>
      <c r="E4" s="174"/>
      <c r="F4" s="17"/>
    </row>
    <row r="5" spans="1:6" ht="21" customHeight="1" x14ac:dyDescent="0.2">
      <c r="A5" s="3" t="s">
        <v>109</v>
      </c>
      <c r="B5" s="174">
        <f>'Summary and sign-off'!B5:F5</f>
        <v>46203</v>
      </c>
      <c r="C5" s="174"/>
      <c r="D5" s="174"/>
      <c r="E5" s="174"/>
      <c r="F5" s="17"/>
    </row>
    <row r="6" spans="1:6" ht="21" customHeight="1" x14ac:dyDescent="0.2">
      <c r="A6" s="3" t="s">
        <v>110</v>
      </c>
      <c r="B6" s="169" t="s">
        <v>77</v>
      </c>
      <c r="C6" s="169"/>
      <c r="D6" s="169"/>
      <c r="E6" s="169"/>
      <c r="F6" s="17"/>
    </row>
    <row r="7" spans="1:6" ht="21" customHeight="1" x14ac:dyDescent="0.2">
      <c r="A7" s="3" t="s">
        <v>51</v>
      </c>
      <c r="B7" s="169" t="s">
        <v>79</v>
      </c>
      <c r="C7" s="169"/>
      <c r="D7" s="169"/>
      <c r="E7" s="169"/>
      <c r="F7" s="17"/>
    </row>
    <row r="8" spans="1:6" ht="36" customHeight="1" x14ac:dyDescent="0.2">
      <c r="A8" s="178" t="s">
        <v>111</v>
      </c>
      <c r="B8" s="179"/>
      <c r="C8" s="179"/>
      <c r="D8" s="179"/>
      <c r="E8" s="179"/>
      <c r="F8" s="19"/>
    </row>
    <row r="9" spans="1:6" ht="36" customHeight="1" x14ac:dyDescent="0.2">
      <c r="A9" s="180" t="s">
        <v>112</v>
      </c>
      <c r="B9" s="181"/>
      <c r="C9" s="181"/>
      <c r="D9" s="181"/>
      <c r="E9" s="181"/>
      <c r="F9" s="19"/>
    </row>
    <row r="10" spans="1:6" ht="24.75" customHeight="1" x14ac:dyDescent="0.2">
      <c r="A10" s="177" t="s">
        <v>113</v>
      </c>
      <c r="B10" s="182"/>
      <c r="C10" s="177"/>
      <c r="D10" s="177"/>
      <c r="E10" s="177"/>
      <c r="F10" s="28"/>
    </row>
    <row r="11" spans="1:6" ht="28.5" customHeight="1" x14ac:dyDescent="0.2">
      <c r="A11" s="24" t="s">
        <v>114</v>
      </c>
      <c r="B11" s="24" t="s">
        <v>115</v>
      </c>
      <c r="C11" s="24" t="s">
        <v>116</v>
      </c>
      <c r="D11" s="24" t="s">
        <v>117</v>
      </c>
      <c r="E11" s="24" t="s">
        <v>118</v>
      </c>
      <c r="F11" s="29"/>
    </row>
    <row r="12" spans="1:6" s="2" customFormat="1" x14ac:dyDescent="0.2">
      <c r="A12" s="130" t="s">
        <v>179</v>
      </c>
      <c r="B12" s="116">
        <f>13694.07+95</f>
        <v>13789.07</v>
      </c>
      <c r="C12" s="139" t="s">
        <v>270</v>
      </c>
      <c r="D12" s="117" t="s">
        <v>171</v>
      </c>
      <c r="E12" s="118" t="s">
        <v>178</v>
      </c>
      <c r="F12" s="145"/>
    </row>
    <row r="13" spans="1:6" s="2" customFormat="1" x14ac:dyDescent="0.2">
      <c r="A13" s="130">
        <v>45936</v>
      </c>
      <c r="B13" s="116">
        <v>51.39</v>
      </c>
      <c r="C13" s="141" t="s">
        <v>270</v>
      </c>
      <c r="D13" s="141" t="s">
        <v>206</v>
      </c>
      <c r="E13" s="118" t="s">
        <v>168</v>
      </c>
      <c r="F13" s="145"/>
    </row>
    <row r="14" spans="1:6" s="2" customFormat="1" x14ac:dyDescent="0.2">
      <c r="A14" s="130">
        <v>45978</v>
      </c>
      <c r="B14" s="116">
        <f>358.51+6</f>
        <v>364.51</v>
      </c>
      <c r="C14" s="141" t="s">
        <v>199</v>
      </c>
      <c r="D14" s="141" t="s">
        <v>195</v>
      </c>
      <c r="E14" s="118" t="s">
        <v>214</v>
      </c>
      <c r="F14" s="152"/>
    </row>
    <row r="15" spans="1:6" s="2" customFormat="1" x14ac:dyDescent="0.2">
      <c r="A15" s="130" t="s">
        <v>202</v>
      </c>
      <c r="B15" s="116">
        <f>3609.4-2100.3</f>
        <v>1509.1</v>
      </c>
      <c r="C15" s="140" t="s">
        <v>199</v>
      </c>
      <c r="D15" s="117" t="s">
        <v>171</v>
      </c>
      <c r="E15" s="118" t="s">
        <v>197</v>
      </c>
      <c r="F15" s="145"/>
    </row>
    <row r="16" spans="1:6" s="2" customFormat="1" x14ac:dyDescent="0.2">
      <c r="A16" s="130" t="s">
        <v>210</v>
      </c>
      <c r="B16" s="116">
        <v>396.03</v>
      </c>
      <c r="C16" s="141" t="s">
        <v>199</v>
      </c>
      <c r="D16" s="117" t="s">
        <v>195</v>
      </c>
      <c r="E16" s="118" t="s">
        <v>197</v>
      </c>
    </row>
    <row r="17" spans="1:6" s="2" customFormat="1" x14ac:dyDescent="0.2">
      <c r="A17" s="130" t="s">
        <v>201</v>
      </c>
      <c r="B17" s="116">
        <v>918.54</v>
      </c>
      <c r="C17" s="141" t="s">
        <v>199</v>
      </c>
      <c r="D17" s="141" t="s">
        <v>195</v>
      </c>
      <c r="E17" s="118" t="s">
        <v>209</v>
      </c>
      <c r="F17" s="145"/>
    </row>
    <row r="18" spans="1:6" s="2" customFormat="1" x14ac:dyDescent="0.2">
      <c r="A18" s="130" t="s">
        <v>201</v>
      </c>
      <c r="B18" s="116">
        <f>1928.86-590.4+39</f>
        <v>1377.46</v>
      </c>
      <c r="C18" s="141" t="s">
        <v>199</v>
      </c>
      <c r="D18" s="117" t="s">
        <v>171</v>
      </c>
      <c r="E18" s="118" t="s">
        <v>198</v>
      </c>
      <c r="F18" s="146"/>
    </row>
    <row r="19" spans="1:6" s="2" customFormat="1" x14ac:dyDescent="0.2">
      <c r="A19" s="133">
        <v>45982</v>
      </c>
      <c r="B19" s="116">
        <v>447.88</v>
      </c>
      <c r="C19" s="141" t="s">
        <v>199</v>
      </c>
      <c r="D19" s="141" t="s">
        <v>171</v>
      </c>
      <c r="E19" s="118" t="s">
        <v>168</v>
      </c>
      <c r="F19" s="147"/>
    </row>
    <row r="20" spans="1:6" s="2" customFormat="1" x14ac:dyDescent="0.2">
      <c r="A20" s="115">
        <v>45982</v>
      </c>
      <c r="B20" s="116">
        <v>63.74</v>
      </c>
      <c r="C20" s="141" t="s">
        <v>199</v>
      </c>
      <c r="D20" s="141" t="s">
        <v>206</v>
      </c>
      <c r="E20" s="118" t="s">
        <v>168</v>
      </c>
      <c r="F20" s="147"/>
    </row>
    <row r="21" spans="1:6" s="2" customFormat="1" x14ac:dyDescent="0.2">
      <c r="A21" s="130">
        <v>45984</v>
      </c>
      <c r="B21" s="116">
        <v>112.17</v>
      </c>
      <c r="C21" s="141" t="s">
        <v>211</v>
      </c>
      <c r="D21" s="141" t="s">
        <v>205</v>
      </c>
      <c r="E21" s="118" t="s">
        <v>168</v>
      </c>
      <c r="F21" s="147"/>
    </row>
    <row r="22" spans="1:6" s="2" customFormat="1" x14ac:dyDescent="0.2">
      <c r="A22" s="130" t="s">
        <v>193</v>
      </c>
      <c r="B22" s="116">
        <f>5918.65+20+20+522.5-5473.45</f>
        <v>1007.6999999999998</v>
      </c>
      <c r="C22" s="141" t="s">
        <v>211</v>
      </c>
      <c r="D22" s="141" t="s">
        <v>171</v>
      </c>
      <c r="E22" s="118" t="s">
        <v>194</v>
      </c>
      <c r="F22" s="145"/>
    </row>
    <row r="23" spans="1:6" s="2" customFormat="1" ht="18" customHeight="1" x14ac:dyDescent="0.2">
      <c r="A23" s="130" t="s">
        <v>193</v>
      </c>
      <c r="B23" s="116">
        <v>1328.3</v>
      </c>
      <c r="C23" s="141" t="s">
        <v>211</v>
      </c>
      <c r="D23" s="141" t="s">
        <v>195</v>
      </c>
      <c r="E23" s="118" t="s">
        <v>194</v>
      </c>
      <c r="F23" s="145"/>
    </row>
    <row r="24" spans="1:6" s="2" customFormat="1" x14ac:dyDescent="0.2">
      <c r="A24" s="130" t="s">
        <v>218</v>
      </c>
      <c r="B24" s="116">
        <f>22+4072.24-1512.24</f>
        <v>2582</v>
      </c>
      <c r="C24" s="141" t="s">
        <v>219</v>
      </c>
      <c r="D24" s="141" t="s">
        <v>171</v>
      </c>
      <c r="E24" s="118" t="s">
        <v>220</v>
      </c>
      <c r="F24" s="161"/>
    </row>
    <row r="25" spans="1:6" s="2" customFormat="1" x14ac:dyDescent="0.2">
      <c r="A25" s="130" t="s">
        <v>218</v>
      </c>
      <c r="B25" s="116">
        <v>670.18</v>
      </c>
      <c r="C25" s="141" t="s">
        <v>219</v>
      </c>
      <c r="D25" s="141" t="s">
        <v>195</v>
      </c>
      <c r="E25" s="118" t="s">
        <v>220</v>
      </c>
      <c r="F25" s="161"/>
    </row>
    <row r="26" spans="1:6" s="2" customFormat="1" x14ac:dyDescent="0.2">
      <c r="A26" s="130" t="s">
        <v>218</v>
      </c>
      <c r="B26" s="116">
        <v>93.04</v>
      </c>
      <c r="C26" s="141" t="s">
        <v>219</v>
      </c>
      <c r="D26" s="141" t="s">
        <v>205</v>
      </c>
      <c r="E26" s="118" t="s">
        <v>168</v>
      </c>
      <c r="F26" s="161"/>
    </row>
    <row r="27" spans="1:6" s="2" customFormat="1" x14ac:dyDescent="0.2">
      <c r="A27" s="130">
        <v>46169</v>
      </c>
      <c r="B27" s="116">
        <v>51.73</v>
      </c>
      <c r="C27" s="141" t="s">
        <v>221</v>
      </c>
      <c r="D27" s="141" t="s">
        <v>206</v>
      </c>
      <c r="E27" s="118" t="s">
        <v>168</v>
      </c>
      <c r="F27" s="161"/>
    </row>
    <row r="28" spans="1:6" s="2" customFormat="1" x14ac:dyDescent="0.2">
      <c r="A28" s="130">
        <v>46169</v>
      </c>
      <c r="B28" s="116">
        <v>294.77999999999997</v>
      </c>
      <c r="C28" s="141" t="s">
        <v>221</v>
      </c>
      <c r="D28" s="141" t="s">
        <v>195</v>
      </c>
      <c r="E28" s="118" t="s">
        <v>167</v>
      </c>
      <c r="F28" s="161"/>
    </row>
    <row r="29" spans="1:6" s="2" customFormat="1" x14ac:dyDescent="0.2">
      <c r="A29" s="130" t="s">
        <v>222</v>
      </c>
      <c r="B29" s="116">
        <f>336.2+6157.94+20+85+20+6</f>
        <v>6625.1399999999994</v>
      </c>
      <c r="C29" s="141" t="s">
        <v>221</v>
      </c>
      <c r="D29" s="141" t="s">
        <v>171</v>
      </c>
      <c r="E29" s="118" t="s">
        <v>194</v>
      </c>
      <c r="F29" s="147"/>
    </row>
    <row r="30" spans="1:6" s="2" customFormat="1" x14ac:dyDescent="0.2">
      <c r="A30" s="130" t="s">
        <v>222</v>
      </c>
      <c r="B30" s="116">
        <v>3387.51</v>
      </c>
      <c r="C30" s="141" t="s">
        <v>221</v>
      </c>
      <c r="D30" s="141" t="s">
        <v>195</v>
      </c>
      <c r="E30" s="118" t="s">
        <v>194</v>
      </c>
      <c r="F30" s="162"/>
    </row>
    <row r="31" spans="1:6" s="2" customFormat="1" x14ac:dyDescent="0.2">
      <c r="A31" s="130" t="s">
        <v>222</v>
      </c>
      <c r="B31" s="116">
        <v>176.3</v>
      </c>
      <c r="C31" s="141" t="s">
        <v>221</v>
      </c>
      <c r="D31" s="141" t="s">
        <v>227</v>
      </c>
      <c r="E31" s="118" t="s">
        <v>194</v>
      </c>
      <c r="F31" s="164"/>
    </row>
    <row r="32" spans="1:6" s="2" customFormat="1" x14ac:dyDescent="0.2">
      <c r="A32" s="130">
        <v>46174</v>
      </c>
      <c r="B32" s="116">
        <v>43.39</v>
      </c>
      <c r="C32" s="141" t="s">
        <v>221</v>
      </c>
      <c r="D32" s="141" t="s">
        <v>206</v>
      </c>
      <c r="E32" s="118" t="s">
        <v>168</v>
      </c>
      <c r="F32" s="161"/>
    </row>
    <row r="33" spans="1:6" s="2" customFormat="1" x14ac:dyDescent="0.2">
      <c r="A33" s="119"/>
      <c r="B33" s="116"/>
      <c r="C33" s="141"/>
      <c r="D33" s="141"/>
      <c r="E33" s="118"/>
      <c r="F33" s="161"/>
    </row>
    <row r="34" spans="1:6" s="2" customFormat="1" x14ac:dyDescent="0.2">
      <c r="A34" s="102"/>
      <c r="B34" s="103"/>
      <c r="C34" s="104"/>
      <c r="D34" s="104"/>
      <c r="E34" s="105"/>
      <c r="F34" s="147"/>
    </row>
    <row r="35" spans="1:6" ht="19.5" customHeight="1" x14ac:dyDescent="0.2">
      <c r="A35" s="69" t="s">
        <v>119</v>
      </c>
      <c r="B35" s="70">
        <f>SUM(B12:B34)</f>
        <v>35289.96</v>
      </c>
      <c r="C35" s="125" t="str">
        <f>IF(SUBTOTAL(3,B12:B34)=SUBTOTAL(103,B12:B34),'Summary and sign-off'!$A$48,'Summary and sign-off'!$A$49)</f>
        <v>Check - there are no hidden rows with data</v>
      </c>
      <c r="D35" s="175" t="str">
        <f>IF('Summary and sign-off'!F55='Summary and sign-off'!F54,'Summary and sign-off'!A51,'Summary and sign-off'!A50)</f>
        <v>Check - each entry provides sufficient information</v>
      </c>
      <c r="E35" s="175"/>
      <c r="F35" s="148"/>
    </row>
    <row r="36" spans="1:6" ht="10.5" customHeight="1" x14ac:dyDescent="0.2">
      <c r="A36" s="17"/>
      <c r="B36" s="19"/>
      <c r="C36" s="17"/>
      <c r="D36" s="17"/>
      <c r="E36" s="17"/>
      <c r="F36" s="148"/>
    </row>
    <row r="37" spans="1:6" ht="24.75" customHeight="1" x14ac:dyDescent="0.2">
      <c r="A37" s="177" t="s">
        <v>120</v>
      </c>
      <c r="B37" s="177"/>
      <c r="C37" s="177"/>
      <c r="D37" s="177"/>
      <c r="E37" s="177"/>
      <c r="F37" s="149"/>
    </row>
    <row r="38" spans="1:6" ht="32.450000000000003" customHeight="1" x14ac:dyDescent="0.2">
      <c r="A38" s="24" t="s">
        <v>114</v>
      </c>
      <c r="B38" s="24" t="s">
        <v>58</v>
      </c>
      <c r="C38" s="24" t="s">
        <v>121</v>
      </c>
      <c r="D38" s="24" t="s">
        <v>117</v>
      </c>
      <c r="E38" s="24" t="s">
        <v>118</v>
      </c>
      <c r="F38" s="150"/>
    </row>
    <row r="39" spans="1:6" s="2" customFormat="1" x14ac:dyDescent="0.2">
      <c r="A39" s="130">
        <v>45875</v>
      </c>
      <c r="B39" s="116">
        <v>245.65</v>
      </c>
      <c r="C39" s="141" t="s">
        <v>191</v>
      </c>
      <c r="D39" s="117" t="s">
        <v>275</v>
      </c>
      <c r="E39" s="118" t="s">
        <v>168</v>
      </c>
      <c r="F39" s="147"/>
    </row>
    <row r="40" spans="1:6" s="2" customFormat="1" x14ac:dyDescent="0.2">
      <c r="A40" s="130">
        <v>45875</v>
      </c>
      <c r="B40" s="116">
        <f>745.63-B39</f>
        <v>499.98</v>
      </c>
      <c r="C40" s="141" t="s">
        <v>191</v>
      </c>
      <c r="D40" s="141" t="s">
        <v>171</v>
      </c>
      <c r="E40" s="118" t="s">
        <v>180</v>
      </c>
      <c r="F40" s="147"/>
    </row>
    <row r="41" spans="1:6" s="2" customFormat="1" x14ac:dyDescent="0.2">
      <c r="A41" s="130">
        <v>45888</v>
      </c>
      <c r="B41" s="116">
        <v>417.25</v>
      </c>
      <c r="C41" s="141" t="s">
        <v>192</v>
      </c>
      <c r="D41" s="117" t="s">
        <v>171</v>
      </c>
      <c r="E41" s="118" t="s">
        <v>167</v>
      </c>
      <c r="F41" s="146"/>
    </row>
    <row r="42" spans="1:6" s="144" customFormat="1" x14ac:dyDescent="0.2">
      <c r="A42" s="130">
        <v>45924</v>
      </c>
      <c r="B42" s="116">
        <f>635.2-603.2</f>
        <v>32</v>
      </c>
      <c r="C42" s="141" t="s">
        <v>271</v>
      </c>
      <c r="D42" s="141" t="s">
        <v>171</v>
      </c>
      <c r="E42" s="118" t="s">
        <v>167</v>
      </c>
      <c r="F42" s="152"/>
    </row>
    <row r="43" spans="1:6" s="2" customFormat="1" ht="14.25" x14ac:dyDescent="0.2">
      <c r="A43" s="130">
        <v>45975</v>
      </c>
      <c r="B43" s="116">
        <f>285.22</f>
        <v>285.22000000000003</v>
      </c>
      <c r="C43" s="141" t="s">
        <v>200</v>
      </c>
      <c r="D43" s="141" t="s">
        <v>275</v>
      </c>
      <c r="E43" s="118" t="s">
        <v>168</v>
      </c>
      <c r="F43" s="151"/>
    </row>
    <row r="44" spans="1:6" s="2" customFormat="1" ht="14.25" x14ac:dyDescent="0.2">
      <c r="A44" s="130">
        <v>45975</v>
      </c>
      <c r="B44" s="116">
        <f>668.14+6</f>
        <v>674.14</v>
      </c>
      <c r="C44" s="141" t="s">
        <v>200</v>
      </c>
      <c r="D44" s="117" t="s">
        <v>171</v>
      </c>
      <c r="E44" s="118" t="s">
        <v>167</v>
      </c>
      <c r="F44" s="151"/>
    </row>
    <row r="45" spans="1:6" s="2" customFormat="1" ht="14.25" x14ac:dyDescent="0.2">
      <c r="A45" s="130">
        <v>45975</v>
      </c>
      <c r="B45" s="116">
        <v>5.65</v>
      </c>
      <c r="C45" s="141" t="s">
        <v>200</v>
      </c>
      <c r="D45" s="141" t="s">
        <v>205</v>
      </c>
      <c r="E45" s="118" t="s">
        <v>167</v>
      </c>
      <c r="F45" s="151"/>
    </row>
    <row r="46" spans="1:6" s="2" customFormat="1" ht="14.25" x14ac:dyDescent="0.2">
      <c r="A46" s="130">
        <v>45975</v>
      </c>
      <c r="B46" s="116">
        <f>43.48+151.31</f>
        <v>194.79</v>
      </c>
      <c r="C46" s="141" t="s">
        <v>200</v>
      </c>
      <c r="D46" s="117" t="s">
        <v>276</v>
      </c>
      <c r="E46" s="118" t="s">
        <v>168</v>
      </c>
      <c r="F46" s="151"/>
    </row>
    <row r="47" spans="1:6" s="2" customFormat="1" ht="14.25" x14ac:dyDescent="0.2">
      <c r="A47" s="130"/>
      <c r="B47" s="116"/>
      <c r="C47" s="141"/>
      <c r="D47" s="117"/>
      <c r="E47" s="118"/>
      <c r="F47" s="151"/>
    </row>
    <row r="48" spans="1:6" s="2" customFormat="1" ht="14.25" x14ac:dyDescent="0.2">
      <c r="A48" s="133"/>
      <c r="B48" s="116"/>
      <c r="C48" s="141"/>
      <c r="D48" s="141"/>
      <c r="E48" s="118"/>
      <c r="F48" s="151"/>
    </row>
    <row r="49" spans="1:6" s="2" customFormat="1" x14ac:dyDescent="0.2">
      <c r="A49" s="130"/>
      <c r="B49" s="116"/>
      <c r="C49" s="117"/>
      <c r="D49" s="117"/>
      <c r="E49" s="118"/>
      <c r="F49" s="1"/>
    </row>
    <row r="50" spans="1:6" s="2" customFormat="1" x14ac:dyDescent="0.2">
      <c r="A50" s="130"/>
      <c r="B50" s="116"/>
      <c r="C50" s="122"/>
      <c r="D50" s="117"/>
      <c r="E50" s="118"/>
      <c r="F50" s="1"/>
    </row>
    <row r="51" spans="1:6" s="2" customFormat="1" x14ac:dyDescent="0.2">
      <c r="A51" s="130"/>
      <c r="B51" s="116"/>
      <c r="C51" s="122"/>
      <c r="D51" s="117"/>
      <c r="E51" s="118"/>
      <c r="F51" s="1"/>
    </row>
    <row r="52" spans="1:6" s="2" customFormat="1" x14ac:dyDescent="0.2">
      <c r="A52" s="130"/>
      <c r="B52" s="116"/>
      <c r="C52" s="122"/>
      <c r="D52" s="117"/>
      <c r="E52" s="118"/>
      <c r="F52" s="1"/>
    </row>
    <row r="53" spans="1:6" s="2" customFormat="1" x14ac:dyDescent="0.2">
      <c r="A53" s="115"/>
      <c r="B53" s="116"/>
      <c r="C53" s="117"/>
      <c r="D53" s="117"/>
      <c r="E53" s="118"/>
      <c r="F53" s="1"/>
    </row>
    <row r="54" spans="1:6" s="2" customFormat="1" hidden="1" x14ac:dyDescent="0.2">
      <c r="A54" s="106"/>
      <c r="B54" s="107"/>
      <c r="C54" s="108"/>
      <c r="D54" s="108"/>
      <c r="E54" s="109"/>
      <c r="F54" s="1"/>
    </row>
    <row r="55" spans="1:6" ht="19.5" customHeight="1" x14ac:dyDescent="0.2">
      <c r="A55" s="69" t="s">
        <v>122</v>
      </c>
      <c r="B55" s="70">
        <f>SUM(B39:B54)</f>
        <v>2354.6800000000003</v>
      </c>
      <c r="C55" s="125" t="str">
        <f>IF(SUBTOTAL(3,B39:B54)=SUBTOTAL(103,B39:B54),'Summary and sign-off'!$A$48,'Summary and sign-off'!$A$49)</f>
        <v>Check - there are no hidden rows with data</v>
      </c>
      <c r="D55" s="175" t="str">
        <f>IF('Summary and sign-off'!F56='Summary and sign-off'!F54,'Summary and sign-off'!A51,'Summary and sign-off'!A50)</f>
        <v>Check - each entry provides sufficient information</v>
      </c>
      <c r="E55" s="175"/>
      <c r="F55" s="17"/>
    </row>
    <row r="56" spans="1:6" ht="10.5" customHeight="1" x14ac:dyDescent="0.2">
      <c r="A56" s="17"/>
      <c r="B56" s="19"/>
      <c r="C56" s="17"/>
      <c r="D56" s="17"/>
      <c r="E56" s="17"/>
      <c r="F56" s="17"/>
    </row>
    <row r="57" spans="1:6" ht="24.75" customHeight="1" x14ac:dyDescent="0.2">
      <c r="A57" s="177" t="s">
        <v>123</v>
      </c>
      <c r="B57" s="177"/>
      <c r="C57" s="177"/>
      <c r="D57" s="177"/>
      <c r="E57" s="177"/>
      <c r="F57" s="17"/>
    </row>
    <row r="58" spans="1:6" ht="27" customHeight="1" x14ac:dyDescent="0.2">
      <c r="A58" s="24" t="s">
        <v>114</v>
      </c>
      <c r="B58" s="24" t="s">
        <v>58</v>
      </c>
      <c r="C58" s="24" t="s">
        <v>124</v>
      </c>
      <c r="D58" s="24" t="s">
        <v>125</v>
      </c>
      <c r="E58" s="24" t="s">
        <v>118</v>
      </c>
      <c r="F58" s="27"/>
    </row>
    <row r="59" spans="1:6" s="2" customFormat="1" x14ac:dyDescent="0.2">
      <c r="A59" s="130"/>
      <c r="B59" s="116"/>
      <c r="C59" s="141"/>
      <c r="D59" s="141"/>
      <c r="E59" s="118"/>
      <c r="F59" s="131"/>
    </row>
    <row r="60" spans="1:6" s="2" customFormat="1" x14ac:dyDescent="0.2">
      <c r="A60" s="115"/>
      <c r="B60" s="116"/>
      <c r="C60" s="141"/>
      <c r="D60" s="141"/>
      <c r="E60" s="118"/>
      <c r="F60" s="131"/>
    </row>
    <row r="61" spans="1:6" s="2" customFormat="1" x14ac:dyDescent="0.2">
      <c r="A61" s="115"/>
      <c r="B61" s="116"/>
      <c r="C61" s="117"/>
      <c r="D61" s="117"/>
      <c r="E61" s="118"/>
      <c r="F61" s="131"/>
    </row>
    <row r="62" spans="1:6" s="2" customFormat="1" hidden="1" x14ac:dyDescent="0.2">
      <c r="A62" s="115"/>
      <c r="B62" s="116"/>
      <c r="C62" s="117"/>
      <c r="D62" s="117"/>
      <c r="E62" s="118"/>
      <c r="F62" s="131"/>
    </row>
    <row r="63" spans="1:6" s="2" customFormat="1" hidden="1" x14ac:dyDescent="0.2">
      <c r="A63" s="115"/>
      <c r="B63" s="116"/>
      <c r="C63" s="117"/>
      <c r="D63" s="117"/>
      <c r="E63" s="118"/>
      <c r="F63" s="131"/>
    </row>
    <row r="64" spans="1:6" s="2" customFormat="1" hidden="1" x14ac:dyDescent="0.2">
      <c r="A64" s="115"/>
      <c r="B64" s="116"/>
      <c r="C64" s="117"/>
      <c r="D64" s="117"/>
      <c r="E64" s="118"/>
      <c r="F64" s="131"/>
    </row>
    <row r="65" spans="1:6" s="2" customFormat="1" hidden="1" x14ac:dyDescent="0.2">
      <c r="A65" s="115"/>
      <c r="B65" s="116"/>
      <c r="C65" s="117"/>
      <c r="D65" s="117"/>
      <c r="E65" s="118"/>
      <c r="F65" s="131"/>
    </row>
    <row r="66" spans="1:6" s="2" customFormat="1" hidden="1" x14ac:dyDescent="0.2">
      <c r="A66" s="115"/>
      <c r="B66" s="116"/>
      <c r="C66" s="117"/>
      <c r="D66" s="117"/>
      <c r="E66" s="118"/>
      <c r="F66" s="131"/>
    </row>
    <row r="67" spans="1:6" s="2" customFormat="1" x14ac:dyDescent="0.2">
      <c r="A67" s="115"/>
      <c r="B67" s="116"/>
      <c r="C67" s="117"/>
      <c r="D67" s="117"/>
      <c r="E67" s="118"/>
      <c r="F67" s="1"/>
    </row>
    <row r="68" spans="1:6" s="2" customFormat="1" hidden="1" x14ac:dyDescent="0.2">
      <c r="A68" s="92"/>
      <c r="B68" s="93"/>
      <c r="C68" s="94"/>
      <c r="D68" s="94"/>
      <c r="E68" s="95"/>
      <c r="F68" s="1"/>
    </row>
    <row r="69" spans="1:6" ht="19.5" customHeight="1" x14ac:dyDescent="0.2">
      <c r="A69" s="69" t="s">
        <v>126</v>
      </c>
      <c r="B69" s="70">
        <f>SUM(B59:B68)</f>
        <v>0</v>
      </c>
      <c r="C69" s="125" t="str">
        <f>IF(SUBTOTAL(3,B59:B68)=SUBTOTAL(103,B59:B68),'Summary and sign-off'!$A$48,'Summary and sign-off'!$A$49)</f>
        <v>Check - there are no hidden rows with data</v>
      </c>
      <c r="D69" s="175" t="str">
        <f>IF('Summary and sign-off'!F57='Summary and sign-off'!F54,'Summary and sign-off'!A51,'Summary and sign-off'!A50)</f>
        <v>Check - each entry provides sufficient information</v>
      </c>
      <c r="E69" s="175"/>
      <c r="F69" s="17"/>
    </row>
    <row r="70" spans="1:6" ht="10.5" customHeight="1" x14ac:dyDescent="0.2">
      <c r="A70" s="17"/>
      <c r="B70" s="55"/>
      <c r="C70" s="19"/>
      <c r="D70" s="17"/>
      <c r="E70" s="17"/>
      <c r="F70" s="17"/>
    </row>
    <row r="71" spans="1:6" ht="34.5" customHeight="1" x14ac:dyDescent="0.2">
      <c r="A71" s="30" t="s">
        <v>127</v>
      </c>
      <c r="B71" s="56">
        <f>B35+B55+B69</f>
        <v>37644.639999999999</v>
      </c>
      <c r="C71" s="31"/>
      <c r="D71" s="31"/>
      <c r="E71" s="31"/>
      <c r="F71" s="17"/>
    </row>
    <row r="72" spans="1:6" x14ac:dyDescent="0.2">
      <c r="A72" s="17"/>
      <c r="B72" s="19"/>
      <c r="C72" s="17"/>
      <c r="D72" s="17"/>
      <c r="E72" s="17"/>
      <c r="F72" s="17"/>
    </row>
    <row r="73" spans="1:6" x14ac:dyDescent="0.2">
      <c r="A73" s="18" t="s">
        <v>69</v>
      </c>
      <c r="B73" s="19"/>
      <c r="C73" s="17"/>
      <c r="D73" s="17"/>
      <c r="E73" s="17"/>
      <c r="F73" s="17"/>
    </row>
    <row r="74" spans="1:6" ht="12.6" customHeight="1" x14ac:dyDescent="0.2">
      <c r="A74" s="20" t="s">
        <v>128</v>
      </c>
      <c r="F74" s="17"/>
    </row>
    <row r="75" spans="1:6" ht="12.95" customHeight="1" x14ac:dyDescent="0.2">
      <c r="A75" s="20" t="s">
        <v>129</v>
      </c>
      <c r="B75" s="17"/>
      <c r="D75" s="17"/>
      <c r="F75" s="17"/>
    </row>
    <row r="76" spans="1:6" x14ac:dyDescent="0.2">
      <c r="A76" s="20" t="s">
        <v>130</v>
      </c>
      <c r="F76" s="17"/>
    </row>
    <row r="77" spans="1:6" x14ac:dyDescent="0.2">
      <c r="A77" s="20" t="s">
        <v>75</v>
      </c>
      <c r="B77" s="19"/>
      <c r="C77" s="17"/>
      <c r="D77" s="17"/>
      <c r="E77" s="17"/>
      <c r="F77" s="17"/>
    </row>
    <row r="78" spans="1:6" ht="12.95" customHeight="1" x14ac:dyDescent="0.2">
      <c r="A78" s="20" t="s">
        <v>131</v>
      </c>
      <c r="B78" s="17"/>
      <c r="D78" s="17"/>
      <c r="F78" s="17"/>
    </row>
    <row r="79" spans="1:6" x14ac:dyDescent="0.2">
      <c r="A79" s="20" t="s">
        <v>132</v>
      </c>
      <c r="F79" s="17"/>
    </row>
    <row r="80" spans="1:6" x14ac:dyDescent="0.2">
      <c r="A80" s="20" t="s">
        <v>133</v>
      </c>
      <c r="B80" s="20"/>
      <c r="C80" s="20"/>
      <c r="D80" s="20"/>
      <c r="F80" s="17"/>
    </row>
    <row r="81" spans="1:6" x14ac:dyDescent="0.2">
      <c r="A81" s="26"/>
      <c r="B81" s="17"/>
      <c r="C81" s="17"/>
      <c r="D81" s="17"/>
      <c r="E81" s="17"/>
      <c r="F81" s="17"/>
    </row>
    <row r="82" spans="1:6" hidden="1" x14ac:dyDescent="0.2">
      <c r="A82" s="26"/>
      <c r="B82" s="17"/>
      <c r="C82" s="17"/>
      <c r="D82" s="17"/>
      <c r="E82" s="17"/>
      <c r="F82" s="17"/>
    </row>
    <row r="83" spans="1:6" x14ac:dyDescent="0.2"/>
    <row r="84" spans="1:6" x14ac:dyDescent="0.2"/>
    <row r="85" spans="1:6" x14ac:dyDescent="0.2"/>
    <row r="86" spans="1:6" x14ac:dyDescent="0.2"/>
    <row r="87" spans="1:6" ht="12.75" hidden="1" customHeight="1" x14ac:dyDescent="0.2"/>
    <row r="88" spans="1:6" x14ac:dyDescent="0.2"/>
    <row r="89" spans="1:6" x14ac:dyDescent="0.2"/>
    <row r="90" spans="1:6" hidden="1" x14ac:dyDescent="0.2">
      <c r="A90" s="26"/>
      <c r="B90" s="17"/>
      <c r="C90" s="17"/>
      <c r="D90" s="17"/>
      <c r="E90" s="17"/>
      <c r="F90" s="17"/>
    </row>
    <row r="91" spans="1:6" hidden="1" x14ac:dyDescent="0.2">
      <c r="A91" s="26"/>
      <c r="B91" s="17"/>
      <c r="C91" s="17"/>
      <c r="D91" s="17"/>
      <c r="E91" s="17"/>
      <c r="F91" s="17"/>
    </row>
    <row r="92" spans="1:6" hidden="1" x14ac:dyDescent="0.2">
      <c r="A92" s="26"/>
      <c r="B92" s="17"/>
      <c r="C92" s="17"/>
      <c r="D92" s="17"/>
      <c r="E92" s="17"/>
      <c r="F92" s="17"/>
    </row>
    <row r="93" spans="1:6" hidden="1" x14ac:dyDescent="0.2">
      <c r="A93" s="26"/>
      <c r="B93" s="17"/>
      <c r="C93" s="17"/>
      <c r="D93" s="17"/>
      <c r="E93" s="17"/>
      <c r="F93" s="17"/>
    </row>
    <row r="94" spans="1:6" hidden="1" x14ac:dyDescent="0.2">
      <c r="A94" s="26"/>
      <c r="B94" s="17"/>
      <c r="C94" s="17"/>
      <c r="D94" s="17"/>
      <c r="E94" s="17"/>
      <c r="F94" s="17"/>
    </row>
    <row r="95" spans="1:6" x14ac:dyDescent="0.2"/>
    <row r="96" spans="1: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sheetData>
  <sheetProtection formatCells="0" formatRows="0" insertColumns="0" insertRows="0" deleteRows="0"/>
  <mergeCells count="15">
    <mergeCell ref="B7:E7"/>
    <mergeCell ref="B5:E5"/>
    <mergeCell ref="D69:E69"/>
    <mergeCell ref="A1:E1"/>
    <mergeCell ref="A37:E37"/>
    <mergeCell ref="A57:E57"/>
    <mergeCell ref="B2:E2"/>
    <mergeCell ref="B3:E3"/>
    <mergeCell ref="B4:E4"/>
    <mergeCell ref="A8:E8"/>
    <mergeCell ref="A9:E9"/>
    <mergeCell ref="B6:E6"/>
    <mergeCell ref="D35:E35"/>
    <mergeCell ref="D55:E55"/>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3:A54 A15:A18 A34 A68 A12 A22:A23 A39:A4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8 A3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59:A67 A13:A14 A18:A21 A24:A33 A43:A52" xr:uid="{00000000-0002-0000-02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41" orientation="landscape" r:id="rId1"/>
  <headerFooter alignWithMargins="0">
    <oddHeader>&amp;C&amp;"Calibri"&amp;10&amp;K000000 IN-CONFIDENCE&amp;1#_x000D_</oddHeader>
    <oddFooter>&amp;LCE Expense Disclosure Workbook 2018&amp;C_x000D_&amp;1#&amp;"Calibri"&amp;10&amp;K000000 IN-CONFIDENCE&amp;RWorksheet - Gifts and benefits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4000000}">
          <x14:formula1>
            <xm:f>'Summary and sign-off'!$A$29:$A$30</xm:f>
          </x14:formula1>
          <xm:sqref>B7:E7</xm:sqref>
        </x14:dataValidation>
        <x14:dataValidation type="decimal" operator="greaterThan" allowBlank="1" showInputMessage="1" showErrorMessage="1" error="This cell must contain a dollar figure" xr:uid="{00000000-0002-0000-0200-000005000000}">
          <x14:formula1>
            <xm:f>'Summary and sign-off'!$A$47</xm:f>
          </x14:formula1>
          <xm:sqref>B12:B34 B59:B68 B39:B54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5"/>
  <sheetViews>
    <sheetView zoomScaleNormal="100" workbookViewId="0">
      <selection activeCell="C31" sqref="C3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style="153" customWidth="1"/>
    <col min="7" max="10" width="9.140625" hidden="1" customWidth="1"/>
    <col min="11" max="13" width="0" hidden="1" customWidth="1"/>
  </cols>
  <sheetData>
    <row r="1" spans="1:6" ht="26.25" customHeight="1" x14ac:dyDescent="0.2">
      <c r="A1" s="176" t="s">
        <v>105</v>
      </c>
      <c r="B1" s="176"/>
      <c r="C1" s="176"/>
      <c r="D1" s="176"/>
      <c r="E1" s="176"/>
    </row>
    <row r="2" spans="1:6" ht="21" customHeight="1" x14ac:dyDescent="0.2">
      <c r="A2" s="3" t="s">
        <v>106</v>
      </c>
      <c r="B2" s="174" t="str">
        <f>'Summary and sign-off'!B2:F2</f>
        <v>Ministry of Defence</v>
      </c>
      <c r="C2" s="174"/>
      <c r="D2" s="174"/>
      <c r="E2" s="174"/>
    </row>
    <row r="3" spans="1:6" ht="31.5" x14ac:dyDescent="0.2">
      <c r="A3" s="3" t="s">
        <v>107</v>
      </c>
      <c r="B3" s="174" t="str">
        <f>'Summary and sign-off'!B3:F3</f>
        <v>Brook Barrington</v>
      </c>
      <c r="C3" s="174"/>
      <c r="D3" s="174"/>
      <c r="E3" s="174"/>
    </row>
    <row r="4" spans="1:6" ht="21" customHeight="1" x14ac:dyDescent="0.2">
      <c r="A4" s="3" t="s">
        <v>108</v>
      </c>
      <c r="B4" s="174">
        <f>'Summary and sign-off'!B4:F4</f>
        <v>45839</v>
      </c>
      <c r="C4" s="174"/>
      <c r="D4" s="174"/>
      <c r="E4" s="174"/>
    </row>
    <row r="5" spans="1:6" ht="21" customHeight="1" x14ac:dyDescent="0.2">
      <c r="A5" s="3" t="s">
        <v>109</v>
      </c>
      <c r="B5" s="174">
        <f>'Summary and sign-off'!B5:F5</f>
        <v>46203</v>
      </c>
      <c r="C5" s="174"/>
      <c r="D5" s="174"/>
      <c r="E5" s="174"/>
    </row>
    <row r="6" spans="1:6" ht="21" customHeight="1" x14ac:dyDescent="0.2">
      <c r="A6" s="3" t="s">
        <v>110</v>
      </c>
      <c r="B6" s="169" t="s">
        <v>77</v>
      </c>
      <c r="C6" s="169"/>
      <c r="D6" s="169"/>
      <c r="E6" s="169"/>
    </row>
    <row r="7" spans="1:6" ht="21" customHeight="1" x14ac:dyDescent="0.2">
      <c r="A7" s="3" t="s">
        <v>51</v>
      </c>
      <c r="B7" s="169" t="s">
        <v>79</v>
      </c>
      <c r="C7" s="169"/>
      <c r="D7" s="169"/>
      <c r="E7" s="169"/>
    </row>
    <row r="8" spans="1:6" ht="35.25" customHeight="1" x14ac:dyDescent="0.2">
      <c r="A8" s="185" t="s">
        <v>134</v>
      </c>
      <c r="B8" s="185"/>
      <c r="C8" s="186"/>
      <c r="D8" s="186"/>
      <c r="E8" s="186"/>
      <c r="F8" s="154"/>
    </row>
    <row r="9" spans="1:6" ht="35.25" customHeight="1" x14ac:dyDescent="0.2">
      <c r="A9" s="183" t="s">
        <v>135</v>
      </c>
      <c r="B9" s="184"/>
      <c r="C9" s="184"/>
      <c r="D9" s="184"/>
      <c r="E9" s="184"/>
      <c r="F9" s="154"/>
    </row>
    <row r="10" spans="1:6" ht="27" customHeight="1" x14ac:dyDescent="0.2">
      <c r="A10" s="24" t="s">
        <v>136</v>
      </c>
      <c r="B10" s="24" t="s">
        <v>58</v>
      </c>
      <c r="C10" s="24" t="s">
        <v>137</v>
      </c>
      <c r="D10" s="24" t="s">
        <v>138</v>
      </c>
      <c r="E10" s="24" t="s">
        <v>118</v>
      </c>
      <c r="F10" s="155"/>
    </row>
    <row r="11" spans="1:6" s="2" customFormat="1" x14ac:dyDescent="0.2">
      <c r="A11" s="115">
        <v>45973</v>
      </c>
      <c r="B11" s="116">
        <v>90.52</v>
      </c>
      <c r="C11" s="141" t="s">
        <v>199</v>
      </c>
      <c r="D11" s="120" t="s">
        <v>207</v>
      </c>
      <c r="E11" s="121" t="s">
        <v>208</v>
      </c>
      <c r="F11" s="156"/>
    </row>
    <row r="12" spans="1:6" s="2" customFormat="1" ht="25.5" x14ac:dyDescent="0.2">
      <c r="A12" s="115">
        <v>45973</v>
      </c>
      <c r="B12" s="116">
        <v>1620.71</v>
      </c>
      <c r="C12" s="141" t="s">
        <v>199</v>
      </c>
      <c r="D12" s="143" t="s">
        <v>223</v>
      </c>
      <c r="E12" s="121" t="s">
        <v>208</v>
      </c>
      <c r="F12" s="157"/>
    </row>
    <row r="13" spans="1:6" s="2" customFormat="1" x14ac:dyDescent="0.2">
      <c r="A13" s="119">
        <v>46072</v>
      </c>
      <c r="B13" s="116">
        <v>50</v>
      </c>
      <c r="C13" s="143" t="s">
        <v>272</v>
      </c>
      <c r="D13" s="143" t="s">
        <v>233</v>
      </c>
      <c r="E13" s="121" t="s">
        <v>168</v>
      </c>
    </row>
    <row r="14" spans="1:6" s="2" customFormat="1" ht="25.5" x14ac:dyDescent="0.2">
      <c r="A14" s="119">
        <v>46079</v>
      </c>
      <c r="B14" s="116">
        <v>90.52</v>
      </c>
      <c r="C14" s="142" t="s">
        <v>217</v>
      </c>
      <c r="D14" s="143" t="s">
        <v>274</v>
      </c>
      <c r="E14" s="121" t="s">
        <v>168</v>
      </c>
      <c r="F14" s="156"/>
    </row>
    <row r="15" spans="1:6" s="2" customFormat="1" x14ac:dyDescent="0.2">
      <c r="A15" s="119">
        <v>46079</v>
      </c>
      <c r="B15" s="116">
        <v>335</v>
      </c>
      <c r="C15" s="143" t="s">
        <v>217</v>
      </c>
      <c r="D15" s="120" t="s">
        <v>224</v>
      </c>
      <c r="E15" s="121" t="s">
        <v>168</v>
      </c>
      <c r="F15" s="157"/>
    </row>
    <row r="16" spans="1:6" s="2" customFormat="1" x14ac:dyDescent="0.2">
      <c r="A16" s="119">
        <v>46169</v>
      </c>
      <c r="B16" s="116">
        <f>111.3-50.5</f>
        <v>60.8</v>
      </c>
      <c r="C16" s="120" t="s">
        <v>273</v>
      </c>
      <c r="D16" s="143" t="s">
        <v>232</v>
      </c>
      <c r="E16" s="121" t="s">
        <v>168</v>
      </c>
      <c r="F16" s="158"/>
    </row>
    <row r="17" spans="1:6" s="2" customFormat="1" x14ac:dyDescent="0.2">
      <c r="A17" s="119"/>
      <c r="B17" s="116"/>
      <c r="C17" s="120"/>
      <c r="D17" s="120"/>
      <c r="E17" s="121"/>
      <c r="F17" s="158"/>
    </row>
    <row r="18" spans="1:6" s="2" customFormat="1" ht="11.25" hidden="1" customHeight="1" x14ac:dyDescent="0.2">
      <c r="A18" s="96"/>
      <c r="B18" s="93"/>
      <c r="C18" s="97"/>
      <c r="D18" s="97"/>
      <c r="E18" s="98"/>
      <c r="F18" s="158"/>
    </row>
    <row r="19" spans="1:6" ht="34.5" customHeight="1" x14ac:dyDescent="0.2">
      <c r="A19" s="51" t="s">
        <v>139</v>
      </c>
      <c r="B19" s="60">
        <f>SUM(B11:B18)</f>
        <v>2247.5500000000002</v>
      </c>
      <c r="C19" s="68" t="str">
        <f>IF(SUBTOTAL(3,B11:B18)=SUBTOTAL(103,B11:B18),'Summary and sign-off'!$A$48,'Summary and sign-off'!$A$49)</f>
        <v>Check - there are no hidden rows with data</v>
      </c>
      <c r="D19" s="175" t="str">
        <f>IF('Summary and sign-off'!F58='Summary and sign-off'!F54,'Summary and sign-off'!A51,'Summary and sign-off'!A50)</f>
        <v>Check - each entry provides sufficient information</v>
      </c>
      <c r="E19" s="175"/>
      <c r="F19" s="158"/>
    </row>
    <row r="20" spans="1:6" x14ac:dyDescent="0.2">
      <c r="A20" s="18"/>
      <c r="B20" s="17"/>
      <c r="C20" s="17"/>
      <c r="D20" s="17"/>
      <c r="E20" s="17"/>
    </row>
    <row r="21" spans="1:6" x14ac:dyDescent="0.2">
      <c r="A21" s="18" t="s">
        <v>69</v>
      </c>
      <c r="B21" s="19"/>
      <c r="C21" s="17"/>
      <c r="D21" s="17"/>
      <c r="E21" s="17"/>
    </row>
    <row r="22" spans="1:6" ht="12.75" customHeight="1" x14ac:dyDescent="0.2">
      <c r="A22" s="20" t="s">
        <v>140</v>
      </c>
      <c r="B22" s="20"/>
      <c r="C22" s="20"/>
      <c r="D22" s="20"/>
      <c r="E22" s="20"/>
    </row>
    <row r="23" spans="1:6" x14ac:dyDescent="0.2">
      <c r="A23" s="20" t="s">
        <v>141</v>
      </c>
      <c r="B23" s="20"/>
      <c r="C23" s="27"/>
      <c r="D23" s="27"/>
      <c r="E23" s="27"/>
    </row>
    <row r="24" spans="1:6" x14ac:dyDescent="0.2">
      <c r="A24" s="20" t="s">
        <v>75</v>
      </c>
      <c r="B24" s="19"/>
      <c r="C24" s="17"/>
      <c r="D24" s="17"/>
      <c r="E24" s="17"/>
      <c r="F24" s="159"/>
    </row>
    <row r="25" spans="1:6" x14ac:dyDescent="0.2">
      <c r="A25" s="20" t="s">
        <v>142</v>
      </c>
      <c r="B25" s="20"/>
      <c r="C25" s="27"/>
      <c r="D25" s="27"/>
      <c r="E25" s="27"/>
    </row>
    <row r="26" spans="1:6" ht="12.75" customHeight="1" x14ac:dyDescent="0.2">
      <c r="A26" s="20" t="s">
        <v>143</v>
      </c>
      <c r="B26" s="20"/>
      <c r="C26" s="22"/>
      <c r="D26" s="22"/>
      <c r="E26" s="22"/>
    </row>
    <row r="27" spans="1:6" x14ac:dyDescent="0.2">
      <c r="A27" s="17"/>
      <c r="B27" s="17"/>
      <c r="C27" s="17"/>
      <c r="D27" s="17"/>
      <c r="E27" s="17"/>
    </row>
    <row r="28" spans="1:6" x14ac:dyDescent="0.2"/>
    <row r="29" spans="1:6" x14ac:dyDescent="0.2"/>
    <row r="30" spans="1:6" x14ac:dyDescent="0.2"/>
    <row r="31" spans="1:6" x14ac:dyDescent="0.2"/>
    <row r="32" spans="1:6" x14ac:dyDescent="0.2"/>
    <row r="33" x14ac:dyDescent="0.2"/>
    <row r="34" x14ac:dyDescent="0.2"/>
    <row r="35" x14ac:dyDescent="0.2"/>
  </sheetData>
  <sheetProtection sheet="1" formatCells="0" insertRows="0" deleteRows="0"/>
  <mergeCells count="10">
    <mergeCell ref="D19:E19"/>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4 A18"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A17 A15 A16" xr:uid="{00000000-0002-0000-03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7" fitToHeight="0" orientation="landscape" r:id="rId1"/>
  <headerFooter alignWithMargins="0">
    <oddHeader>&amp;C&amp;"Calibri"&amp;10&amp;K000000 IN-CONFIDENCE&amp;1#_x000D_</oddHeader>
    <oddFooter>&amp;LCE Expense Disclosure Workbook 2018&amp;C_x000D_&amp;1#&amp;"Calibri"&amp;10&amp;K000000 IN-CONFIDENCE&amp;RWorksheet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4000000}">
          <x14:formula1>
            <xm:f>'Summary and sign-off'!$A$29:$A$30</xm:f>
          </x14:formula1>
          <xm:sqref>B7:E7</xm:sqref>
        </x14:dataValidation>
        <x14:dataValidation type="decimal" operator="greaterThan" allowBlank="1" showInputMessage="1" showErrorMessage="1" error="This cell must contain a dollar figure" xr:uid="{00000000-0002-0000-0300-000005000000}">
          <x14:formula1>
            <xm:f>'Summary and sign-off'!$A$47</xm:f>
          </x14:formula1>
          <xm:sqref>B11:B12 B14:B18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5"/>
  <sheetViews>
    <sheetView zoomScale="115" zoomScaleNormal="115" workbookViewId="0">
      <selection activeCell="G12" sqref="G1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76" t="s">
        <v>105</v>
      </c>
      <c r="B1" s="176"/>
      <c r="C1" s="176"/>
      <c r="D1" s="176"/>
      <c r="E1" s="176"/>
    </row>
    <row r="2" spans="1:6" ht="21" customHeight="1" x14ac:dyDescent="0.2">
      <c r="A2" s="3" t="s">
        <v>106</v>
      </c>
      <c r="B2" s="174" t="str">
        <f>'Summary and sign-off'!B2:F2</f>
        <v>Ministry of Defence</v>
      </c>
      <c r="C2" s="174"/>
      <c r="D2" s="174"/>
      <c r="E2" s="174"/>
    </row>
    <row r="3" spans="1:6" ht="31.5" x14ac:dyDescent="0.2">
      <c r="A3" s="3" t="s">
        <v>144</v>
      </c>
      <c r="B3" s="174" t="str">
        <f>'Summary and sign-off'!B3:F3</f>
        <v>Brook Barrington</v>
      </c>
      <c r="C3" s="174"/>
      <c r="D3" s="174"/>
      <c r="E3" s="174"/>
    </row>
    <row r="4" spans="1:6" ht="21" customHeight="1" x14ac:dyDescent="0.2">
      <c r="A4" s="3" t="s">
        <v>108</v>
      </c>
      <c r="B4" s="174">
        <f>'Summary and sign-off'!B4:F4</f>
        <v>45839</v>
      </c>
      <c r="C4" s="174"/>
      <c r="D4" s="174"/>
      <c r="E4" s="174"/>
    </row>
    <row r="5" spans="1:6" ht="21" customHeight="1" x14ac:dyDescent="0.2">
      <c r="A5" s="3" t="s">
        <v>109</v>
      </c>
      <c r="B5" s="174">
        <f>'Summary and sign-off'!B5:F5</f>
        <v>46203</v>
      </c>
      <c r="C5" s="174"/>
      <c r="D5" s="174"/>
      <c r="E5" s="174"/>
    </row>
    <row r="6" spans="1:6" ht="21" customHeight="1" x14ac:dyDescent="0.2">
      <c r="A6" s="3" t="s">
        <v>110</v>
      </c>
      <c r="B6" s="169" t="s">
        <v>77</v>
      </c>
      <c r="C6" s="169"/>
      <c r="D6" s="169"/>
      <c r="E6" s="169"/>
      <c r="F6" s="23"/>
    </row>
    <row r="7" spans="1:6" ht="21" customHeight="1" x14ac:dyDescent="0.2">
      <c r="A7" s="3" t="s">
        <v>51</v>
      </c>
      <c r="B7" s="169" t="s">
        <v>79</v>
      </c>
      <c r="C7" s="169"/>
      <c r="D7" s="169"/>
      <c r="E7" s="169"/>
      <c r="F7" s="23"/>
    </row>
    <row r="8" spans="1:6" ht="35.25" customHeight="1" x14ac:dyDescent="0.2">
      <c r="A8" s="179" t="s">
        <v>145</v>
      </c>
      <c r="B8" s="179"/>
      <c r="C8" s="186"/>
      <c r="D8" s="186"/>
      <c r="E8" s="186"/>
    </row>
    <row r="9" spans="1:6" ht="35.25" customHeight="1" x14ac:dyDescent="0.2">
      <c r="A9" s="187" t="s">
        <v>146</v>
      </c>
      <c r="B9" s="188"/>
      <c r="C9" s="188"/>
      <c r="D9" s="188"/>
      <c r="E9" s="188"/>
    </row>
    <row r="10" spans="1:6" ht="27" customHeight="1" x14ac:dyDescent="0.2">
      <c r="A10" s="24" t="s">
        <v>114</v>
      </c>
      <c r="B10" s="24" t="s">
        <v>58</v>
      </c>
      <c r="C10" s="24" t="s">
        <v>147</v>
      </c>
      <c r="D10" s="24" t="s">
        <v>148</v>
      </c>
      <c r="E10" s="24" t="s">
        <v>118</v>
      </c>
      <c r="F10" s="20"/>
    </row>
    <row r="11" spans="1:6" s="2" customFormat="1" hidden="1" x14ac:dyDescent="0.2">
      <c r="A11" s="96"/>
      <c r="B11" s="93"/>
      <c r="C11" s="97"/>
      <c r="D11" s="97"/>
      <c r="E11" s="98"/>
    </row>
    <row r="12" spans="1:6" s="2" customFormat="1" x14ac:dyDescent="0.2">
      <c r="A12" s="130">
        <v>45869</v>
      </c>
      <c r="B12" s="116">
        <v>19.37</v>
      </c>
      <c r="C12" s="128" t="s">
        <v>181</v>
      </c>
      <c r="D12" s="128" t="s">
        <v>182</v>
      </c>
      <c r="E12" s="129" t="s">
        <v>175</v>
      </c>
      <c r="F12" s="131"/>
    </row>
    <row r="13" spans="1:6" s="2" customFormat="1" x14ac:dyDescent="0.2">
      <c r="A13" s="130">
        <v>45922</v>
      </c>
      <c r="B13" s="116">
        <f>860+185</f>
        <v>1045</v>
      </c>
      <c r="C13" s="128" t="s">
        <v>203</v>
      </c>
      <c r="D13" s="128" t="s">
        <v>204</v>
      </c>
      <c r="E13" s="129" t="s">
        <v>175</v>
      </c>
    </row>
    <row r="14" spans="1:6" s="2" customFormat="1" x14ac:dyDescent="0.2">
      <c r="A14" s="115">
        <v>46133</v>
      </c>
      <c r="B14" s="116">
        <v>56.52</v>
      </c>
      <c r="C14" s="128" t="s">
        <v>225</v>
      </c>
      <c r="D14" s="128" t="s">
        <v>226</v>
      </c>
      <c r="E14" s="129" t="s">
        <v>175</v>
      </c>
    </row>
    <row r="15" spans="1:6" s="2" customFormat="1" x14ac:dyDescent="0.2">
      <c r="A15" s="119"/>
      <c r="B15" s="116"/>
      <c r="C15" s="128"/>
      <c r="D15" s="128"/>
      <c r="E15" s="129"/>
      <c r="F15" s="132"/>
    </row>
    <row r="16" spans="1:6" s="2" customFormat="1" x14ac:dyDescent="0.2">
      <c r="A16" s="115"/>
      <c r="B16" s="116"/>
      <c r="C16" s="120"/>
      <c r="D16" s="120"/>
      <c r="E16" s="121"/>
    </row>
    <row r="17" spans="1:6" s="2" customFormat="1" x14ac:dyDescent="0.2">
      <c r="A17" s="115"/>
      <c r="B17" s="116"/>
      <c r="C17" s="143"/>
      <c r="D17" s="143"/>
      <c r="E17" s="121"/>
    </row>
    <row r="18" spans="1:6" s="2" customFormat="1" x14ac:dyDescent="0.2">
      <c r="A18" s="133" t="s">
        <v>183</v>
      </c>
      <c r="B18" s="116">
        <f>139.85+162.96+147.31+264.63+170.79+182.96+139.51+139.51+83.31+57.05+165.51+83.31+56.71+83.31+90.96+139.5</f>
        <v>2107.1799999999998</v>
      </c>
      <c r="C18" s="120" t="s">
        <v>177</v>
      </c>
      <c r="D18" s="120" t="s">
        <v>176</v>
      </c>
      <c r="E18" s="121" t="s">
        <v>175</v>
      </c>
      <c r="F18" s="163" t="s">
        <v>231</v>
      </c>
    </row>
    <row r="19" spans="1:6" s="2" customFormat="1" x14ac:dyDescent="0.2">
      <c r="A19" s="119"/>
      <c r="B19" s="116"/>
      <c r="C19" s="120"/>
      <c r="D19" s="120"/>
      <c r="E19" s="121"/>
    </row>
    <row r="20" spans="1:6" s="2" customFormat="1" hidden="1" x14ac:dyDescent="0.2">
      <c r="A20" s="96"/>
      <c r="B20" s="93"/>
      <c r="C20" s="97"/>
      <c r="D20" s="97"/>
      <c r="E20" s="98"/>
    </row>
    <row r="21" spans="1:6" ht="34.5" customHeight="1" x14ac:dyDescent="0.2">
      <c r="A21" s="51" t="s">
        <v>149</v>
      </c>
      <c r="B21" s="60">
        <f>SUM(B11:B20)</f>
        <v>3228.0699999999997</v>
      </c>
      <c r="C21" s="68" t="str">
        <f>IF(SUBTOTAL(3,B11:B20)=SUBTOTAL(103,B11:B20),'Summary and sign-off'!$A$48,'Summary and sign-off'!$A$49)</f>
        <v>Check - there are no hidden rows with data</v>
      </c>
      <c r="D21" s="175" t="str">
        <f>IF('Summary and sign-off'!F59='Summary and sign-off'!F54,'Summary and sign-off'!A51,'Summary and sign-off'!A50)</f>
        <v>Check - each entry provides sufficient information</v>
      </c>
      <c r="E21" s="175"/>
    </row>
    <row r="22" spans="1:6" ht="14.1" customHeight="1" x14ac:dyDescent="0.2">
      <c r="B22" s="17"/>
      <c r="C22" s="17"/>
      <c r="D22" s="17"/>
      <c r="E22" s="17"/>
    </row>
    <row r="23" spans="1:6" x14ac:dyDescent="0.2">
      <c r="A23" s="18" t="s">
        <v>150</v>
      </c>
      <c r="B23" s="17"/>
      <c r="C23" s="17"/>
      <c r="D23" s="17"/>
      <c r="E23" s="17"/>
    </row>
    <row r="24" spans="1:6" ht="12.6" customHeight="1" x14ac:dyDescent="0.2">
      <c r="A24" s="20" t="s">
        <v>128</v>
      </c>
      <c r="B24" s="17"/>
      <c r="C24" s="17"/>
      <c r="D24" s="17"/>
      <c r="E24" s="17"/>
    </row>
    <row r="25" spans="1:6" x14ac:dyDescent="0.2">
      <c r="A25" s="20" t="s">
        <v>75</v>
      </c>
      <c r="B25" s="19"/>
      <c r="C25" s="17"/>
      <c r="D25" s="17"/>
      <c r="E25" s="17"/>
      <c r="F25" s="17"/>
    </row>
    <row r="26" spans="1:6" x14ac:dyDescent="0.2">
      <c r="A26" s="20" t="s">
        <v>142</v>
      </c>
      <c r="C26" s="17"/>
      <c r="D26" s="17"/>
      <c r="E26" s="17"/>
      <c r="F26" s="17"/>
    </row>
    <row r="27" spans="1:6" ht="12.75" customHeight="1" x14ac:dyDescent="0.2">
      <c r="A27" s="20" t="s">
        <v>143</v>
      </c>
      <c r="B27" s="25"/>
      <c r="C27" s="22"/>
      <c r="D27" s="22"/>
      <c r="E27" s="22"/>
      <c r="F27" s="22"/>
    </row>
    <row r="28" spans="1:6" x14ac:dyDescent="0.2">
      <c r="B28" s="26"/>
      <c r="C28" s="17"/>
      <c r="D28" s="17"/>
      <c r="E28" s="17"/>
    </row>
    <row r="29" spans="1:6" hidden="1" x14ac:dyDescent="0.2">
      <c r="A29" s="17"/>
      <c r="B29" s="17"/>
      <c r="C29" s="17"/>
      <c r="D29" s="17"/>
    </row>
    <row r="30" spans="1:6" ht="12.75" hidden="1" customHeight="1" x14ac:dyDescent="0.2"/>
    <row r="31" spans="1:6" hidden="1" x14ac:dyDescent="0.2">
      <c r="A31" s="17"/>
      <c r="B31" s="17"/>
      <c r="C31" s="17"/>
      <c r="D31" s="17"/>
      <c r="E31" s="17"/>
    </row>
    <row r="32" spans="1:6" hidden="1" x14ac:dyDescent="0.2">
      <c r="A32" s="17"/>
      <c r="B32" s="17"/>
      <c r="C32" s="17"/>
      <c r="D32" s="17"/>
      <c r="E32" s="17"/>
    </row>
    <row r="33" spans="1:5" hidden="1" x14ac:dyDescent="0.2">
      <c r="A33" s="17"/>
      <c r="B33" s="17"/>
      <c r="C33" s="17"/>
      <c r="D33" s="17"/>
      <c r="E33" s="17"/>
    </row>
    <row r="34" spans="1:5" hidden="1" x14ac:dyDescent="0.2">
      <c r="A34" s="17"/>
      <c r="B34" s="17"/>
      <c r="C34" s="17"/>
      <c r="D34" s="17"/>
      <c r="E34" s="17"/>
    </row>
    <row r="35" spans="1:5" hidden="1" x14ac:dyDescent="0.2">
      <c r="A35" s="17"/>
      <c r="B35" s="17"/>
      <c r="C35" s="17"/>
      <c r="D35" s="17"/>
      <c r="E35" s="17"/>
    </row>
    <row r="36" spans="1:5" x14ac:dyDescent="0.2"/>
    <row r="37" spans="1:5" x14ac:dyDescent="0.2"/>
    <row r="38" spans="1:5" x14ac:dyDescent="0.2"/>
    <row r="39" spans="1:5" x14ac:dyDescent="0.2"/>
    <row r="40" spans="1:5" x14ac:dyDescent="0.2"/>
    <row r="41" spans="1:5" x14ac:dyDescent="0.2"/>
    <row r="42" spans="1:5" x14ac:dyDescent="0.2"/>
    <row r="43" spans="1:5" x14ac:dyDescent="0.2"/>
    <row r="44" spans="1:5" x14ac:dyDescent="0.2"/>
    <row r="45" spans="1:5" x14ac:dyDescent="0.2"/>
  </sheetData>
  <sheetProtection sheet="1" formatCells="0" insertRows="0" deleteRows="0"/>
  <mergeCells count="10">
    <mergeCell ref="D21:E21"/>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0"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9" xr:uid="{00000000-0002-0000-04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7" orientation="landscape" r:id="rId1"/>
  <headerFooter alignWithMargins="0">
    <oddHeader>&amp;C&amp;"Calibri"&amp;10&amp;K000000 IN-CONFIDENCE&amp;1#_x000D_</oddHeader>
    <oddFooter>&amp;LCE Expense Disclosure Workbook 2018&amp;C_x000D_&amp;1#&amp;"Calibri"&amp;10&amp;K000000 IN-CONFIDENCE&amp;RWorksheet - Gifts and benefits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3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4000000}">
          <x14:formula1>
            <xm:f>'Summary and sign-off'!$A$29:$A$30</xm:f>
          </x14:formula1>
          <xm:sqref>B7:E7</xm:sqref>
        </x14:dataValidation>
        <x14:dataValidation type="decimal" operator="greaterThan" allowBlank="1" showInputMessage="1" showErrorMessage="1" error="This cell must contain a dollar figure" xr:uid="{00000000-0002-0000-0400-000005000000}">
          <x14:formula1>
            <xm:f>'Summary and sign-off'!$A$47</xm:f>
          </x14:formula1>
          <xm:sqref>B11:B20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XFD298"/>
  <sheetViews>
    <sheetView tabSelected="1" topLeftCell="A22" zoomScaleNormal="100" workbookViewId="0">
      <selection activeCell="E108" sqref="E108"/>
    </sheetView>
  </sheetViews>
  <sheetFormatPr defaultColWidth="0" defaultRowHeight="12.75" zeroHeight="1" x14ac:dyDescent="0.2"/>
  <cols>
    <col min="1" max="1" width="35.7109375" customWidth="1"/>
    <col min="2" max="2" width="46.85546875" customWidth="1"/>
    <col min="3" max="3" width="22.140625" customWidth="1"/>
    <col min="4" max="4" width="28.5703125" customWidth="1"/>
    <col min="5" max="6" width="35.7109375" customWidth="1"/>
    <col min="7" max="7" width="38" customWidth="1"/>
    <col min="8" max="10" width="9.140625" hidden="1" customWidth="1"/>
    <col min="11" max="15" width="0" hidden="1" customWidth="1"/>
    <col min="16384" max="16384" width="17.140625" customWidth="1"/>
  </cols>
  <sheetData>
    <row r="1" spans="1:7" ht="26.25" customHeight="1" x14ac:dyDescent="0.2">
      <c r="A1" s="176" t="s">
        <v>151</v>
      </c>
      <c r="B1" s="176"/>
      <c r="C1" s="176"/>
      <c r="D1" s="176"/>
      <c r="E1" s="176"/>
      <c r="F1" s="176"/>
    </row>
    <row r="2" spans="1:7" ht="21" customHeight="1" x14ac:dyDescent="0.2">
      <c r="A2" s="3" t="s">
        <v>106</v>
      </c>
      <c r="B2" s="174" t="str">
        <f>'Summary and sign-off'!B2:F2</f>
        <v>Ministry of Defence</v>
      </c>
      <c r="C2" s="174"/>
      <c r="D2" s="174"/>
      <c r="E2" s="174"/>
      <c r="F2" s="174"/>
    </row>
    <row r="3" spans="1:7" ht="31.5" x14ac:dyDescent="0.2">
      <c r="A3" s="3" t="s">
        <v>107</v>
      </c>
      <c r="B3" s="174" t="str">
        <f>'Summary and sign-off'!B3:F3</f>
        <v>Brook Barrington</v>
      </c>
      <c r="C3" s="174"/>
      <c r="D3" s="174"/>
      <c r="E3" s="174"/>
      <c r="F3" s="174"/>
    </row>
    <row r="4" spans="1:7" ht="21" customHeight="1" x14ac:dyDescent="0.2">
      <c r="A4" s="3" t="s">
        <v>108</v>
      </c>
      <c r="B4" s="174">
        <f>'Summary and sign-off'!B4:F4</f>
        <v>45839</v>
      </c>
      <c r="C4" s="174"/>
      <c r="D4" s="174"/>
      <c r="E4" s="174"/>
      <c r="F4" s="174"/>
    </row>
    <row r="5" spans="1:7" ht="21" customHeight="1" x14ac:dyDescent="0.2">
      <c r="A5" s="3" t="s">
        <v>109</v>
      </c>
      <c r="B5" s="174">
        <f>'Summary and sign-off'!B5:F5</f>
        <v>46203</v>
      </c>
      <c r="C5" s="174"/>
      <c r="D5" s="174"/>
      <c r="E5" s="174"/>
      <c r="F5" s="174"/>
    </row>
    <row r="6" spans="1:7" ht="21" customHeight="1" x14ac:dyDescent="0.2">
      <c r="A6" s="3" t="s">
        <v>152</v>
      </c>
      <c r="B6" s="169" t="s">
        <v>77</v>
      </c>
      <c r="C6" s="169"/>
      <c r="D6" s="169"/>
      <c r="E6" s="169"/>
      <c r="F6" s="169"/>
    </row>
    <row r="7" spans="1:7" ht="21" customHeight="1" x14ac:dyDescent="0.2">
      <c r="A7" s="3" t="s">
        <v>51</v>
      </c>
      <c r="B7" s="169" t="s">
        <v>79</v>
      </c>
      <c r="C7" s="169"/>
      <c r="D7" s="169"/>
      <c r="E7" s="169"/>
      <c r="F7" s="169"/>
    </row>
    <row r="8" spans="1:7" ht="36" customHeight="1" x14ac:dyDescent="0.2">
      <c r="A8" s="179" t="s">
        <v>153</v>
      </c>
      <c r="B8" s="179"/>
      <c r="C8" s="179"/>
      <c r="D8" s="179"/>
      <c r="E8" s="179"/>
      <c r="F8" s="179"/>
    </row>
    <row r="9" spans="1:7" ht="36" customHeight="1" x14ac:dyDescent="0.2">
      <c r="A9" s="187" t="s">
        <v>154</v>
      </c>
      <c r="B9" s="188"/>
      <c r="C9" s="188"/>
      <c r="D9" s="188"/>
      <c r="E9" s="188"/>
      <c r="F9" s="188"/>
    </row>
    <row r="10" spans="1:7" ht="39" customHeight="1" x14ac:dyDescent="0.2">
      <c r="A10" s="24" t="s">
        <v>114</v>
      </c>
      <c r="B10" s="110" t="s">
        <v>155</v>
      </c>
      <c r="C10" s="110" t="s">
        <v>156</v>
      </c>
      <c r="D10" s="110" t="s">
        <v>157</v>
      </c>
      <c r="E10" s="110" t="s">
        <v>158</v>
      </c>
      <c r="F10" s="110" t="s">
        <v>159</v>
      </c>
      <c r="G10" s="160"/>
    </row>
    <row r="11" spans="1:7" s="2" customFormat="1" ht="25.5" x14ac:dyDescent="0.2">
      <c r="A11" s="115">
        <v>45849</v>
      </c>
      <c r="B11" s="122" t="s">
        <v>240</v>
      </c>
      <c r="C11" s="123" t="s">
        <v>93</v>
      </c>
      <c r="D11" s="122" t="s">
        <v>252</v>
      </c>
      <c r="E11" s="124" t="s">
        <v>87</v>
      </c>
      <c r="F11" s="167" t="s">
        <v>235</v>
      </c>
      <c r="G11" s="165"/>
    </row>
    <row r="12" spans="1:7" s="2" customFormat="1" x14ac:dyDescent="0.2">
      <c r="A12" s="115">
        <v>45855</v>
      </c>
      <c r="B12" s="122" t="s">
        <v>236</v>
      </c>
      <c r="C12" s="123" t="s">
        <v>93</v>
      </c>
      <c r="D12" s="122" t="s">
        <v>252</v>
      </c>
      <c r="E12" s="124" t="s">
        <v>87</v>
      </c>
      <c r="F12" s="167"/>
      <c r="G12" s="165"/>
    </row>
    <row r="13" spans="1:7" s="2" customFormat="1" x14ac:dyDescent="0.2">
      <c r="A13" s="115">
        <v>45856</v>
      </c>
      <c r="B13" s="122" t="s">
        <v>237</v>
      </c>
      <c r="C13" s="123" t="s">
        <v>93</v>
      </c>
      <c r="D13" s="122" t="s">
        <v>253</v>
      </c>
      <c r="E13" s="124" t="s">
        <v>88</v>
      </c>
      <c r="F13" s="167"/>
      <c r="G13" s="165"/>
    </row>
    <row r="14" spans="1:7" s="2" customFormat="1" x14ac:dyDescent="0.2">
      <c r="A14" s="115">
        <v>45867</v>
      </c>
      <c r="B14" s="122" t="s">
        <v>236</v>
      </c>
      <c r="C14" s="123" t="s">
        <v>93</v>
      </c>
      <c r="D14" s="122" t="s">
        <v>252</v>
      </c>
      <c r="E14" s="124" t="s">
        <v>87</v>
      </c>
      <c r="F14" s="167"/>
      <c r="G14" s="165"/>
    </row>
    <row r="15" spans="1:7" s="2" customFormat="1" x14ac:dyDescent="0.2">
      <c r="A15" s="115">
        <v>45880</v>
      </c>
      <c r="B15" s="122" t="s">
        <v>248</v>
      </c>
      <c r="C15" s="123" t="s">
        <v>93</v>
      </c>
      <c r="D15" s="122" t="s">
        <v>254</v>
      </c>
      <c r="E15" s="124" t="s">
        <v>88</v>
      </c>
      <c r="F15" s="167"/>
      <c r="G15" s="165"/>
    </row>
    <row r="16" spans="1:7" s="2" customFormat="1" ht="25.5" x14ac:dyDescent="0.2">
      <c r="A16" s="115">
        <v>45881</v>
      </c>
      <c r="B16" s="122" t="s">
        <v>236</v>
      </c>
      <c r="C16" s="123" t="s">
        <v>93</v>
      </c>
      <c r="D16" s="122" t="s">
        <v>252</v>
      </c>
      <c r="E16" s="124" t="s">
        <v>87</v>
      </c>
      <c r="F16" s="167" t="s">
        <v>235</v>
      </c>
      <c r="G16" s="165"/>
    </row>
    <row r="17" spans="1:7" s="2" customFormat="1" x14ac:dyDescent="0.2">
      <c r="A17" s="115">
        <v>45884</v>
      </c>
      <c r="B17" s="122" t="s">
        <v>249</v>
      </c>
      <c r="C17" s="123" t="s">
        <v>93</v>
      </c>
      <c r="D17" s="122" t="s">
        <v>255</v>
      </c>
      <c r="E17" s="124" t="s">
        <v>88</v>
      </c>
      <c r="F17" s="167"/>
      <c r="G17" s="165"/>
    </row>
    <row r="18" spans="1:7" s="2" customFormat="1" x14ac:dyDescent="0.2">
      <c r="A18" s="115">
        <v>45888</v>
      </c>
      <c r="B18" s="122" t="s">
        <v>184</v>
      </c>
      <c r="C18" s="123" t="s">
        <v>92</v>
      </c>
      <c r="D18" s="122" t="s">
        <v>185</v>
      </c>
      <c r="E18" s="124" t="s">
        <v>87</v>
      </c>
      <c r="F18" s="167"/>
      <c r="G18" s="165"/>
    </row>
    <row r="19" spans="1:7" s="2" customFormat="1" ht="25.5" x14ac:dyDescent="0.2">
      <c r="A19" s="115">
        <v>45903</v>
      </c>
      <c r="B19" s="122" t="s">
        <v>186</v>
      </c>
      <c r="C19" s="123" t="s">
        <v>93</v>
      </c>
      <c r="D19" s="122" t="s">
        <v>187</v>
      </c>
      <c r="E19" s="124" t="s">
        <v>87</v>
      </c>
      <c r="F19" s="167"/>
      <c r="G19" s="165"/>
    </row>
    <row r="20" spans="1:7" s="2" customFormat="1" ht="38.25" x14ac:dyDescent="0.2">
      <c r="A20" s="115">
        <v>45910</v>
      </c>
      <c r="B20" s="122" t="s">
        <v>188</v>
      </c>
      <c r="C20" s="123" t="s">
        <v>93</v>
      </c>
      <c r="D20" s="122" t="s">
        <v>189</v>
      </c>
      <c r="E20" s="124" t="s">
        <v>87</v>
      </c>
      <c r="F20" s="167"/>
      <c r="G20" s="165"/>
    </row>
    <row r="21" spans="1:7" s="2" customFormat="1" ht="25.5" x14ac:dyDescent="0.2">
      <c r="A21" s="115">
        <v>45916</v>
      </c>
      <c r="B21" s="122" t="s">
        <v>236</v>
      </c>
      <c r="C21" s="123" t="s">
        <v>93</v>
      </c>
      <c r="D21" s="122" t="s">
        <v>252</v>
      </c>
      <c r="E21" s="124" t="s">
        <v>87</v>
      </c>
      <c r="F21" s="167" t="s">
        <v>235</v>
      </c>
      <c r="G21" s="165"/>
    </row>
    <row r="22" spans="1:7" s="2" customFormat="1" x14ac:dyDescent="0.2">
      <c r="A22" s="115">
        <v>45923</v>
      </c>
      <c r="B22" s="122" t="s">
        <v>236</v>
      </c>
      <c r="C22" s="123" t="s">
        <v>93</v>
      </c>
      <c r="D22" s="122" t="s">
        <v>252</v>
      </c>
      <c r="E22" s="124" t="s">
        <v>87</v>
      </c>
      <c r="F22" s="167"/>
      <c r="G22" s="165"/>
    </row>
    <row r="23" spans="1:7" s="2" customFormat="1" x14ac:dyDescent="0.2">
      <c r="A23" s="115">
        <v>45924</v>
      </c>
      <c r="B23" s="122" t="s">
        <v>236</v>
      </c>
      <c r="C23" s="123" t="s">
        <v>93</v>
      </c>
      <c r="D23" s="122" t="s">
        <v>252</v>
      </c>
      <c r="E23" s="124" t="s">
        <v>87</v>
      </c>
      <c r="F23" s="167"/>
      <c r="G23" s="165"/>
    </row>
    <row r="24" spans="1:7" s="2" customFormat="1" x14ac:dyDescent="0.2">
      <c r="A24" s="115">
        <v>45938</v>
      </c>
      <c r="B24" s="122" t="s">
        <v>238</v>
      </c>
      <c r="C24" s="123" t="s">
        <v>93</v>
      </c>
      <c r="D24" s="122" t="s">
        <v>190</v>
      </c>
      <c r="E24" s="124" t="s">
        <v>88</v>
      </c>
      <c r="F24" s="167"/>
      <c r="G24" s="165"/>
    </row>
    <row r="25" spans="1:7" s="2" customFormat="1" x14ac:dyDescent="0.2">
      <c r="A25" s="115">
        <v>45940</v>
      </c>
      <c r="B25" s="122" t="s">
        <v>239</v>
      </c>
      <c r="C25" s="123" t="s">
        <v>93</v>
      </c>
      <c r="D25" s="122" t="s">
        <v>256</v>
      </c>
      <c r="E25" s="124" t="s">
        <v>88</v>
      </c>
      <c r="F25" s="167"/>
      <c r="G25" s="165"/>
    </row>
    <row r="26" spans="1:7" s="2" customFormat="1" ht="25.5" x14ac:dyDescent="0.2">
      <c r="A26" s="115">
        <v>45944</v>
      </c>
      <c r="B26" s="122" t="s">
        <v>240</v>
      </c>
      <c r="C26" s="123" t="s">
        <v>93</v>
      </c>
      <c r="D26" s="122" t="s">
        <v>252</v>
      </c>
      <c r="E26" s="124" t="s">
        <v>87</v>
      </c>
      <c r="F26" s="167" t="s">
        <v>235</v>
      </c>
      <c r="G26" s="165"/>
    </row>
    <row r="27" spans="1:7" s="2" customFormat="1" x14ac:dyDescent="0.2">
      <c r="A27" s="115">
        <v>45969</v>
      </c>
      <c r="B27" s="122" t="s">
        <v>241</v>
      </c>
      <c r="C27" s="123" t="s">
        <v>93</v>
      </c>
      <c r="D27" s="122" t="s">
        <v>257</v>
      </c>
      <c r="E27" s="124" t="s">
        <v>88</v>
      </c>
      <c r="F27" s="167"/>
      <c r="G27" s="165"/>
    </row>
    <row r="28" spans="1:7" s="2" customFormat="1" x14ac:dyDescent="0.2">
      <c r="A28" s="115">
        <v>45970</v>
      </c>
      <c r="B28" s="122" t="s">
        <v>196</v>
      </c>
      <c r="C28" s="123" t="s">
        <v>93</v>
      </c>
      <c r="D28" s="122" t="s">
        <v>258</v>
      </c>
      <c r="E28" s="124" t="s">
        <v>87</v>
      </c>
      <c r="F28" s="167"/>
      <c r="G28" s="165"/>
    </row>
    <row r="29" spans="1:7" s="2" customFormat="1" x14ac:dyDescent="0.2">
      <c r="A29" s="115">
        <v>45974</v>
      </c>
      <c r="B29" s="122" t="s">
        <v>236</v>
      </c>
      <c r="C29" s="123" t="s">
        <v>93</v>
      </c>
      <c r="D29" s="122" t="s">
        <v>252</v>
      </c>
      <c r="E29" s="124" t="s">
        <v>87</v>
      </c>
      <c r="F29" s="167"/>
      <c r="G29" s="165"/>
    </row>
    <row r="30" spans="1:7" s="2" customFormat="1" ht="25.5" x14ac:dyDescent="0.2">
      <c r="A30" s="115">
        <v>45979</v>
      </c>
      <c r="B30" s="122" t="s">
        <v>236</v>
      </c>
      <c r="C30" s="123" t="s">
        <v>93</v>
      </c>
      <c r="D30" s="122" t="s">
        <v>259</v>
      </c>
      <c r="E30" s="124" t="s">
        <v>87</v>
      </c>
      <c r="F30" s="167"/>
      <c r="G30" s="165"/>
    </row>
    <row r="31" spans="1:7" s="2" customFormat="1" x14ac:dyDescent="0.2">
      <c r="A31" s="115">
        <v>45986</v>
      </c>
      <c r="B31" s="122" t="s">
        <v>242</v>
      </c>
      <c r="C31" s="123" t="s">
        <v>93</v>
      </c>
      <c r="D31" s="123" t="s">
        <v>260</v>
      </c>
      <c r="E31" s="124" t="s">
        <v>87</v>
      </c>
      <c r="F31" s="167"/>
      <c r="G31" s="165"/>
    </row>
    <row r="32" spans="1:7" s="2" customFormat="1" hidden="1" x14ac:dyDescent="0.2">
      <c r="A32" s="115"/>
      <c r="B32" s="122"/>
      <c r="C32" s="123"/>
      <c r="D32" s="123"/>
      <c r="E32" s="124"/>
      <c r="F32" s="167"/>
      <c r="G32" s="165"/>
    </row>
    <row r="33" spans="1:7" s="2" customFormat="1" hidden="1" x14ac:dyDescent="0.2">
      <c r="A33" s="115"/>
      <c r="B33" s="122"/>
      <c r="C33" s="123"/>
      <c r="D33" s="123"/>
      <c r="E33" s="124"/>
      <c r="F33" s="167"/>
      <c r="G33" s="165"/>
    </row>
    <row r="34" spans="1:7" s="2" customFormat="1" hidden="1" x14ac:dyDescent="0.2">
      <c r="A34" s="115"/>
      <c r="B34" s="122"/>
      <c r="C34" s="123"/>
      <c r="D34" s="123"/>
      <c r="E34" s="124"/>
      <c r="F34" s="167"/>
      <c r="G34" s="165"/>
    </row>
    <row r="35" spans="1:7" s="2" customFormat="1" hidden="1" x14ac:dyDescent="0.2">
      <c r="A35" s="115"/>
      <c r="B35" s="122"/>
      <c r="C35" s="123"/>
      <c r="D35" s="123"/>
      <c r="E35" s="124"/>
      <c r="F35" s="167"/>
      <c r="G35" s="165"/>
    </row>
    <row r="36" spans="1:7" s="2" customFormat="1" hidden="1" x14ac:dyDescent="0.2">
      <c r="A36" s="115"/>
      <c r="B36" s="122"/>
      <c r="C36" s="123"/>
      <c r="D36" s="123"/>
      <c r="E36" s="124"/>
      <c r="F36" s="167"/>
      <c r="G36" s="165"/>
    </row>
    <row r="37" spans="1:7" s="2" customFormat="1" hidden="1" x14ac:dyDescent="0.2">
      <c r="A37" s="115"/>
      <c r="B37" s="122"/>
      <c r="C37" s="123"/>
      <c r="D37" s="123"/>
      <c r="E37" s="124"/>
      <c r="F37" s="167"/>
      <c r="G37" s="165"/>
    </row>
    <row r="38" spans="1:7" s="2" customFormat="1" hidden="1" x14ac:dyDescent="0.2">
      <c r="A38" s="115"/>
      <c r="B38" s="122"/>
      <c r="C38" s="123"/>
      <c r="D38" s="123"/>
      <c r="E38" s="124"/>
      <c r="F38" s="167"/>
      <c r="G38" s="165"/>
    </row>
    <row r="39" spans="1:7" s="2" customFormat="1" hidden="1" x14ac:dyDescent="0.2">
      <c r="A39" s="115"/>
      <c r="B39" s="122"/>
      <c r="C39" s="123"/>
      <c r="D39" s="123"/>
      <c r="E39" s="124"/>
      <c r="F39" s="167"/>
      <c r="G39" s="165"/>
    </row>
    <row r="40" spans="1:7" s="2" customFormat="1" hidden="1" x14ac:dyDescent="0.2">
      <c r="A40" s="115"/>
      <c r="B40" s="122"/>
      <c r="C40" s="123"/>
      <c r="D40" s="123"/>
      <c r="E40" s="124"/>
      <c r="F40" s="167"/>
      <c r="G40" s="165"/>
    </row>
    <row r="41" spans="1:7" s="2" customFormat="1" hidden="1" x14ac:dyDescent="0.2">
      <c r="A41" s="115"/>
      <c r="B41" s="122"/>
      <c r="C41" s="123"/>
      <c r="D41" s="123"/>
      <c r="E41" s="124"/>
      <c r="F41" s="167"/>
      <c r="G41" s="165"/>
    </row>
    <row r="42" spans="1:7" s="2" customFormat="1" hidden="1" x14ac:dyDescent="0.2">
      <c r="A42" s="115"/>
      <c r="B42" s="122"/>
      <c r="C42" s="123"/>
      <c r="D42" s="123"/>
      <c r="E42" s="124"/>
      <c r="F42" s="167"/>
      <c r="G42" s="165"/>
    </row>
    <row r="43" spans="1:7" s="2" customFormat="1" hidden="1" x14ac:dyDescent="0.2">
      <c r="A43" s="115"/>
      <c r="B43" s="122"/>
      <c r="C43" s="123"/>
      <c r="D43" s="123"/>
      <c r="E43" s="124"/>
      <c r="F43" s="167"/>
      <c r="G43" s="165"/>
    </row>
    <row r="44" spans="1:7" s="2" customFormat="1" hidden="1" x14ac:dyDescent="0.2">
      <c r="A44" s="115"/>
      <c r="B44" s="122"/>
      <c r="C44" s="123"/>
      <c r="D44" s="123"/>
      <c r="E44" s="124"/>
      <c r="F44" s="167"/>
      <c r="G44" s="165"/>
    </row>
    <row r="45" spans="1:7" s="2" customFormat="1" hidden="1" x14ac:dyDescent="0.2">
      <c r="A45" s="115"/>
      <c r="B45" s="122"/>
      <c r="C45" s="123"/>
      <c r="D45" s="123"/>
      <c r="E45" s="124"/>
      <c r="F45" s="167"/>
      <c r="G45" s="165"/>
    </row>
    <row r="46" spans="1:7" s="2" customFormat="1" hidden="1" x14ac:dyDescent="0.2">
      <c r="A46" s="115"/>
      <c r="B46" s="122"/>
      <c r="C46" s="123"/>
      <c r="D46" s="123"/>
      <c r="E46" s="124"/>
      <c r="F46" s="167"/>
      <c r="G46" s="165"/>
    </row>
    <row r="47" spans="1:7" s="2" customFormat="1" hidden="1" x14ac:dyDescent="0.2">
      <c r="A47" s="115"/>
      <c r="B47" s="122"/>
      <c r="C47" s="123"/>
      <c r="D47" s="123"/>
      <c r="E47" s="124"/>
      <c r="F47" s="167"/>
      <c r="G47" s="165"/>
    </row>
    <row r="48" spans="1:7" s="2" customFormat="1" hidden="1" x14ac:dyDescent="0.2">
      <c r="A48" s="115"/>
      <c r="B48" s="122"/>
      <c r="C48" s="123"/>
      <c r="D48" s="123"/>
      <c r="E48" s="124"/>
      <c r="F48" s="167"/>
      <c r="G48" s="165"/>
    </row>
    <row r="49" spans="1:7" s="2" customFormat="1" hidden="1" x14ac:dyDescent="0.2">
      <c r="A49" s="115"/>
      <c r="B49" s="122"/>
      <c r="C49" s="123"/>
      <c r="D49" s="123"/>
      <c r="E49" s="124"/>
      <c r="F49" s="167"/>
      <c r="G49" s="165"/>
    </row>
    <row r="50" spans="1:7" s="2" customFormat="1" hidden="1" x14ac:dyDescent="0.2">
      <c r="A50" s="115"/>
      <c r="B50" s="122"/>
      <c r="C50" s="123"/>
      <c r="D50" s="123"/>
      <c r="E50" s="124"/>
      <c r="F50" s="167"/>
      <c r="G50" s="165"/>
    </row>
    <row r="51" spans="1:7" s="2" customFormat="1" hidden="1" x14ac:dyDescent="0.2">
      <c r="A51" s="115"/>
      <c r="B51" s="122"/>
      <c r="C51" s="123"/>
      <c r="D51" s="123"/>
      <c r="E51" s="124"/>
      <c r="F51" s="167"/>
      <c r="G51" s="165"/>
    </row>
    <row r="52" spans="1:7" s="2" customFormat="1" hidden="1" x14ac:dyDescent="0.2">
      <c r="A52" s="115"/>
      <c r="B52" s="122"/>
      <c r="C52" s="123"/>
      <c r="D52" s="123"/>
      <c r="E52" s="124"/>
      <c r="F52" s="167"/>
      <c r="G52" s="165"/>
    </row>
    <row r="53" spans="1:7" s="2" customFormat="1" hidden="1" x14ac:dyDescent="0.2">
      <c r="A53" s="115"/>
      <c r="B53" s="122"/>
      <c r="C53" s="123"/>
      <c r="D53" s="123"/>
      <c r="E53" s="124"/>
      <c r="F53" s="167"/>
      <c r="G53" s="165"/>
    </row>
    <row r="54" spans="1:7" s="2" customFormat="1" hidden="1" x14ac:dyDescent="0.2">
      <c r="A54" s="115"/>
      <c r="B54" s="122"/>
      <c r="C54" s="123"/>
      <c r="D54" s="123"/>
      <c r="E54" s="124"/>
      <c r="F54" s="167"/>
      <c r="G54" s="165"/>
    </row>
    <row r="55" spans="1:7" s="2" customFormat="1" hidden="1" x14ac:dyDescent="0.2">
      <c r="A55" s="115"/>
      <c r="B55" s="122"/>
      <c r="C55" s="123"/>
      <c r="D55" s="123"/>
      <c r="E55" s="124"/>
      <c r="F55" s="167"/>
      <c r="G55" s="165"/>
    </row>
    <row r="56" spans="1:7" s="2" customFormat="1" hidden="1" x14ac:dyDescent="0.2">
      <c r="A56" s="115"/>
      <c r="B56" s="122"/>
      <c r="C56" s="123"/>
      <c r="D56" s="123"/>
      <c r="E56" s="124"/>
      <c r="F56" s="167"/>
      <c r="G56" s="165"/>
    </row>
    <row r="57" spans="1:7" s="2" customFormat="1" hidden="1" x14ac:dyDescent="0.2">
      <c r="A57" s="115"/>
      <c r="B57" s="122"/>
      <c r="C57" s="123"/>
      <c r="D57" s="123"/>
      <c r="E57" s="124"/>
      <c r="F57" s="167"/>
      <c r="G57" s="165"/>
    </row>
    <row r="58" spans="1:7" s="2" customFormat="1" hidden="1" x14ac:dyDescent="0.2">
      <c r="A58" s="115"/>
      <c r="B58" s="122"/>
      <c r="C58" s="123"/>
      <c r="D58" s="123"/>
      <c r="E58" s="124"/>
      <c r="F58" s="167"/>
      <c r="G58" s="165"/>
    </row>
    <row r="59" spans="1:7" s="2" customFormat="1" hidden="1" x14ac:dyDescent="0.2">
      <c r="A59" s="115"/>
      <c r="B59" s="122"/>
      <c r="C59" s="123"/>
      <c r="D59" s="123"/>
      <c r="E59" s="124"/>
      <c r="F59" s="167"/>
      <c r="G59" s="165"/>
    </row>
    <row r="60" spans="1:7" s="2" customFormat="1" hidden="1" x14ac:dyDescent="0.2">
      <c r="A60" s="115"/>
      <c r="B60" s="122"/>
      <c r="C60" s="123"/>
      <c r="D60" s="123"/>
      <c r="E60" s="124"/>
      <c r="F60" s="167"/>
      <c r="G60" s="165"/>
    </row>
    <row r="61" spans="1:7" s="2" customFormat="1" hidden="1" x14ac:dyDescent="0.2">
      <c r="A61" s="115"/>
      <c r="B61" s="122"/>
      <c r="C61" s="123"/>
      <c r="D61" s="123"/>
      <c r="E61" s="124"/>
      <c r="F61" s="167"/>
      <c r="G61" s="165"/>
    </row>
    <row r="62" spans="1:7" s="2" customFormat="1" hidden="1" x14ac:dyDescent="0.2">
      <c r="A62" s="115"/>
      <c r="B62" s="122"/>
      <c r="C62" s="123"/>
      <c r="D62" s="123"/>
      <c r="E62" s="124"/>
      <c r="F62" s="167"/>
      <c r="G62" s="165"/>
    </row>
    <row r="63" spans="1:7" s="2" customFormat="1" hidden="1" x14ac:dyDescent="0.2">
      <c r="A63" s="115"/>
      <c r="B63" s="122"/>
      <c r="C63" s="123"/>
      <c r="D63" s="123"/>
      <c r="E63" s="124"/>
      <c r="F63" s="167"/>
      <c r="G63" s="165"/>
    </row>
    <row r="64" spans="1:7" s="2" customFormat="1" hidden="1" x14ac:dyDescent="0.2">
      <c r="A64" s="115"/>
      <c r="B64" s="122"/>
      <c r="C64" s="123"/>
      <c r="D64" s="123"/>
      <c r="E64" s="124"/>
      <c r="F64" s="167"/>
      <c r="G64" s="165"/>
    </row>
    <row r="65" spans="1:7" s="2" customFormat="1" hidden="1" x14ac:dyDescent="0.2">
      <c r="A65" s="115"/>
      <c r="B65" s="122"/>
      <c r="C65" s="123"/>
      <c r="D65" s="123"/>
      <c r="E65" s="124"/>
      <c r="F65" s="167"/>
      <c r="G65" s="165"/>
    </row>
    <row r="66" spans="1:7" s="2" customFormat="1" hidden="1" x14ac:dyDescent="0.2">
      <c r="A66" s="115"/>
      <c r="B66" s="122"/>
      <c r="C66" s="123"/>
      <c r="D66" s="123"/>
      <c r="E66" s="124"/>
      <c r="F66" s="167"/>
      <c r="G66" s="165"/>
    </row>
    <row r="67" spans="1:7" s="2" customFormat="1" hidden="1" x14ac:dyDescent="0.2">
      <c r="A67" s="115"/>
      <c r="B67" s="122"/>
      <c r="C67" s="123"/>
      <c r="D67" s="123"/>
      <c r="E67" s="124"/>
      <c r="F67" s="167"/>
      <c r="G67" s="165"/>
    </row>
    <row r="68" spans="1:7" s="2" customFormat="1" hidden="1" x14ac:dyDescent="0.2">
      <c r="A68" s="115"/>
      <c r="B68" s="122"/>
      <c r="C68" s="123"/>
      <c r="D68" s="123"/>
      <c r="E68" s="124"/>
      <c r="F68" s="167"/>
      <c r="G68" s="165"/>
    </row>
    <row r="69" spans="1:7" s="2" customFormat="1" hidden="1" x14ac:dyDescent="0.2">
      <c r="A69" s="115"/>
      <c r="B69" s="122"/>
      <c r="C69" s="123"/>
      <c r="D69" s="123"/>
      <c r="E69" s="124"/>
      <c r="F69" s="167"/>
      <c r="G69" s="165"/>
    </row>
    <row r="70" spans="1:7" s="2" customFormat="1" hidden="1" x14ac:dyDescent="0.2">
      <c r="A70" s="115"/>
      <c r="B70" s="122"/>
      <c r="C70" s="123"/>
      <c r="D70" s="123"/>
      <c r="E70" s="124"/>
      <c r="F70" s="167"/>
      <c r="G70" s="165"/>
    </row>
    <row r="71" spans="1:7" s="2" customFormat="1" hidden="1" x14ac:dyDescent="0.2">
      <c r="A71" s="115"/>
      <c r="B71" s="122"/>
      <c r="C71" s="123"/>
      <c r="D71" s="123"/>
      <c r="E71" s="124"/>
      <c r="F71" s="167"/>
      <c r="G71" s="165"/>
    </row>
    <row r="72" spans="1:7" s="2" customFormat="1" hidden="1" x14ac:dyDescent="0.2">
      <c r="A72" s="115"/>
      <c r="B72" s="122"/>
      <c r="C72" s="123"/>
      <c r="D72" s="123"/>
      <c r="E72" s="124"/>
      <c r="F72" s="167"/>
      <c r="G72" s="165"/>
    </row>
    <row r="73" spans="1:7" s="2" customFormat="1" hidden="1" x14ac:dyDescent="0.2">
      <c r="A73" s="115"/>
      <c r="B73" s="122"/>
      <c r="C73" s="123"/>
      <c r="D73" s="123"/>
      <c r="E73" s="124"/>
      <c r="F73" s="167"/>
      <c r="G73" s="165"/>
    </row>
    <row r="74" spans="1:7" s="2" customFormat="1" hidden="1" x14ac:dyDescent="0.2">
      <c r="A74" s="115"/>
      <c r="B74" s="122"/>
      <c r="C74" s="123"/>
      <c r="D74" s="123"/>
      <c r="E74" s="124"/>
      <c r="F74" s="167"/>
      <c r="G74" s="165"/>
    </row>
    <row r="75" spans="1:7" s="2" customFormat="1" hidden="1" x14ac:dyDescent="0.2">
      <c r="A75" s="115"/>
      <c r="B75" s="122"/>
      <c r="C75" s="123"/>
      <c r="D75" s="123"/>
      <c r="E75" s="124"/>
      <c r="F75" s="167"/>
      <c r="G75" s="165"/>
    </row>
    <row r="76" spans="1:7" s="2" customFormat="1" hidden="1" x14ac:dyDescent="0.2">
      <c r="A76" s="115"/>
      <c r="B76" s="122"/>
      <c r="C76" s="123"/>
      <c r="D76" s="123"/>
      <c r="E76" s="124"/>
      <c r="F76" s="167"/>
      <c r="G76" s="165"/>
    </row>
    <row r="77" spans="1:7" s="2" customFormat="1" hidden="1" x14ac:dyDescent="0.2">
      <c r="A77" s="115"/>
      <c r="B77" s="122"/>
      <c r="C77" s="123"/>
      <c r="D77" s="123"/>
      <c r="E77" s="124"/>
      <c r="F77" s="167"/>
      <c r="G77" s="165"/>
    </row>
    <row r="78" spans="1:7" s="2" customFormat="1" hidden="1" x14ac:dyDescent="0.2">
      <c r="A78" s="115"/>
      <c r="B78" s="122"/>
      <c r="C78" s="123"/>
      <c r="D78" s="123"/>
      <c r="E78" s="124"/>
      <c r="F78" s="167"/>
      <c r="G78" s="165"/>
    </row>
    <row r="79" spans="1:7" s="2" customFormat="1" hidden="1" x14ac:dyDescent="0.2">
      <c r="A79" s="115"/>
      <c r="B79" s="122"/>
      <c r="C79" s="123"/>
      <c r="D79" s="123"/>
      <c r="E79" s="124"/>
      <c r="F79" s="167"/>
      <c r="G79" s="165"/>
    </row>
    <row r="80" spans="1:7" s="2" customFormat="1" hidden="1" x14ac:dyDescent="0.2">
      <c r="A80" s="115"/>
      <c r="B80" s="122"/>
      <c r="C80" s="123"/>
      <c r="D80" s="123"/>
      <c r="E80" s="124"/>
      <c r="F80" s="167"/>
      <c r="G80" s="165"/>
    </row>
    <row r="81" spans="1:7 16384:16384" s="2" customFormat="1" hidden="1" x14ac:dyDescent="0.2">
      <c r="A81" s="115"/>
      <c r="B81" s="122"/>
      <c r="C81" s="123"/>
      <c r="D81" s="123"/>
      <c r="E81" s="124"/>
      <c r="F81" s="167"/>
      <c r="G81" s="165"/>
    </row>
    <row r="82" spans="1:7 16384:16384" s="2" customFormat="1" x14ac:dyDescent="0.2">
      <c r="A82" s="115">
        <v>45993</v>
      </c>
      <c r="B82" s="122" t="s">
        <v>236</v>
      </c>
      <c r="C82" s="123" t="s">
        <v>93</v>
      </c>
      <c r="D82" s="123" t="s">
        <v>252</v>
      </c>
      <c r="E82" s="124" t="s">
        <v>87</v>
      </c>
      <c r="F82" s="167"/>
      <c r="G82" s="165"/>
    </row>
    <row r="83" spans="1:7 16384:16384" s="2" customFormat="1" x14ac:dyDescent="0.2">
      <c r="A83" s="115">
        <v>45995</v>
      </c>
      <c r="B83" s="123" t="s">
        <v>267</v>
      </c>
      <c r="C83" s="123" t="s">
        <v>93</v>
      </c>
      <c r="D83" s="123" t="s">
        <v>261</v>
      </c>
      <c r="E83" s="124" t="s">
        <v>88</v>
      </c>
      <c r="F83" s="167"/>
      <c r="G83" s="165"/>
    </row>
    <row r="84" spans="1:7 16384:16384" s="2" customFormat="1" x14ac:dyDescent="0.2">
      <c r="A84" s="115">
        <v>46008</v>
      </c>
      <c r="B84" s="123" t="s">
        <v>268</v>
      </c>
      <c r="C84" s="123" t="s">
        <v>93</v>
      </c>
      <c r="D84" s="122" t="s">
        <v>262</v>
      </c>
      <c r="E84" s="124" t="s">
        <v>87</v>
      </c>
      <c r="F84" s="167"/>
      <c r="G84" s="165"/>
    </row>
    <row r="85" spans="1:7 16384:16384" s="2" customFormat="1" x14ac:dyDescent="0.2">
      <c r="A85" s="115">
        <v>46048</v>
      </c>
      <c r="B85" s="122" t="s">
        <v>236</v>
      </c>
      <c r="C85" s="123" t="s">
        <v>93</v>
      </c>
      <c r="D85" s="122" t="s">
        <v>263</v>
      </c>
      <c r="E85" s="124" t="s">
        <v>87</v>
      </c>
      <c r="F85" s="167"/>
      <c r="G85" s="165"/>
    </row>
    <row r="86" spans="1:7 16384:16384" s="2" customFormat="1" x14ac:dyDescent="0.2">
      <c r="A86" s="115">
        <v>46050</v>
      </c>
      <c r="B86" s="122" t="s">
        <v>236</v>
      </c>
      <c r="C86" s="123" t="s">
        <v>93</v>
      </c>
      <c r="D86" s="122" t="s">
        <v>252</v>
      </c>
      <c r="E86" s="124" t="s">
        <v>87</v>
      </c>
      <c r="F86" s="167"/>
      <c r="G86" s="165"/>
    </row>
    <row r="87" spans="1:7 16384:16384" s="2" customFormat="1" x14ac:dyDescent="0.2">
      <c r="A87" s="130" t="s">
        <v>215</v>
      </c>
      <c r="B87" s="122" t="s">
        <v>243</v>
      </c>
      <c r="C87" s="123" t="s">
        <v>93</v>
      </c>
      <c r="D87" s="122" t="s">
        <v>216</v>
      </c>
      <c r="E87" s="124" t="s">
        <v>90</v>
      </c>
      <c r="F87" s="167"/>
      <c r="G87" s="165"/>
    </row>
    <row r="88" spans="1:7 16384:16384" s="2" customFormat="1" x14ac:dyDescent="0.2">
      <c r="A88" s="115">
        <v>46058</v>
      </c>
      <c r="B88" s="122" t="s">
        <v>244</v>
      </c>
      <c r="C88" s="123" t="s">
        <v>93</v>
      </c>
      <c r="D88" s="122" t="s">
        <v>213</v>
      </c>
      <c r="E88" s="124" t="s">
        <v>87</v>
      </c>
      <c r="F88" s="167"/>
      <c r="G88" s="165"/>
    </row>
    <row r="89" spans="1:7 16384:16384" s="2" customFormat="1" ht="25.5" x14ac:dyDescent="0.2">
      <c r="A89" s="115">
        <v>46074</v>
      </c>
      <c r="B89" s="122" t="s">
        <v>212</v>
      </c>
      <c r="C89" s="123" t="s">
        <v>93</v>
      </c>
      <c r="D89" s="122" t="s">
        <v>264</v>
      </c>
      <c r="E89" s="124" t="s">
        <v>88</v>
      </c>
      <c r="F89" s="167"/>
      <c r="G89" s="165"/>
    </row>
    <row r="90" spans="1:7 16384:16384" s="2" customFormat="1" x14ac:dyDescent="0.2">
      <c r="A90" s="115">
        <v>46077</v>
      </c>
      <c r="B90" s="122" t="s">
        <v>245</v>
      </c>
      <c r="C90" s="123" t="s">
        <v>93</v>
      </c>
      <c r="D90" s="122" t="s">
        <v>265</v>
      </c>
      <c r="E90" s="124" t="s">
        <v>90</v>
      </c>
      <c r="F90" s="167"/>
      <c r="G90" s="165"/>
    </row>
    <row r="91" spans="1:7 16384:16384" s="2" customFormat="1" ht="25.5" x14ac:dyDescent="0.2">
      <c r="A91" s="115">
        <v>46079</v>
      </c>
      <c r="B91" s="122" t="s">
        <v>240</v>
      </c>
      <c r="C91" s="123" t="s">
        <v>93</v>
      </c>
      <c r="D91" s="122" t="s">
        <v>266</v>
      </c>
      <c r="E91" s="124" t="s">
        <v>87</v>
      </c>
      <c r="F91" s="167" t="s">
        <v>235</v>
      </c>
      <c r="G91" s="165"/>
    </row>
    <row r="92" spans="1:7 16384:16384" s="2" customFormat="1" ht="25.5" x14ac:dyDescent="0.2">
      <c r="A92" s="115">
        <v>46104</v>
      </c>
      <c r="B92" s="122" t="s">
        <v>246</v>
      </c>
      <c r="C92" s="123" t="s">
        <v>93</v>
      </c>
      <c r="D92" s="122" t="s">
        <v>257</v>
      </c>
      <c r="E92" s="124" t="s">
        <v>87</v>
      </c>
      <c r="F92" s="167" t="s">
        <v>235</v>
      </c>
      <c r="G92" s="165"/>
    </row>
    <row r="93" spans="1:7 16384:16384" s="2" customFormat="1" x14ac:dyDescent="0.2">
      <c r="A93" s="115">
        <v>46106</v>
      </c>
      <c r="B93" s="122" t="s">
        <v>247</v>
      </c>
      <c r="C93" s="123" t="s">
        <v>93</v>
      </c>
      <c r="D93" s="122" t="s">
        <v>261</v>
      </c>
      <c r="E93" s="124" t="s">
        <v>87</v>
      </c>
      <c r="F93" s="167"/>
      <c r="G93" s="165"/>
    </row>
    <row r="94" spans="1:7 16384:16384" s="2" customFormat="1" x14ac:dyDescent="0.2">
      <c r="A94" s="115">
        <v>46147</v>
      </c>
      <c r="B94" s="122" t="s">
        <v>236</v>
      </c>
      <c r="C94" s="123" t="s">
        <v>93</v>
      </c>
      <c r="D94" s="122" t="s">
        <v>266</v>
      </c>
      <c r="E94" s="124" t="s">
        <v>87</v>
      </c>
      <c r="F94" s="167"/>
      <c r="G94" s="165"/>
    </row>
    <row r="95" spans="1:7 16384:16384" s="160" customFormat="1" ht="25.5" x14ac:dyDescent="0.2">
      <c r="A95" s="115">
        <v>46153</v>
      </c>
      <c r="B95" s="123" t="s">
        <v>236</v>
      </c>
      <c r="C95" s="123" t="s">
        <v>92</v>
      </c>
      <c r="D95" s="123" t="s">
        <v>234</v>
      </c>
      <c r="E95" s="124" t="s">
        <v>87</v>
      </c>
      <c r="F95" s="167" t="s">
        <v>235</v>
      </c>
      <c r="G95" s="166"/>
      <c r="XFD95" s="2"/>
    </row>
    <row r="96" spans="1:7 16384:16384" s="2" customFormat="1" x14ac:dyDescent="0.2">
      <c r="A96" s="115">
        <v>46154</v>
      </c>
      <c r="B96" s="122" t="s">
        <v>236</v>
      </c>
      <c r="C96" s="123" t="s">
        <v>92</v>
      </c>
      <c r="D96" s="122" t="s">
        <v>266</v>
      </c>
      <c r="E96" s="124" t="s">
        <v>87</v>
      </c>
      <c r="F96" s="167"/>
      <c r="G96" s="165"/>
    </row>
    <row r="97" spans="1:7" s="2" customFormat="1" x14ac:dyDescent="0.2">
      <c r="A97" s="115">
        <v>46155</v>
      </c>
      <c r="B97" s="122" t="s">
        <v>236</v>
      </c>
      <c r="C97" s="123" t="s">
        <v>93</v>
      </c>
      <c r="D97" s="122" t="s">
        <v>266</v>
      </c>
      <c r="E97" s="124" t="s">
        <v>87</v>
      </c>
      <c r="F97" s="167"/>
      <c r="G97" s="165"/>
    </row>
    <row r="98" spans="1:7" s="2" customFormat="1" ht="25.5" x14ac:dyDescent="0.2">
      <c r="A98" s="115">
        <v>46171</v>
      </c>
      <c r="B98" s="122" t="s">
        <v>229</v>
      </c>
      <c r="C98" s="123" t="s">
        <v>92</v>
      </c>
      <c r="D98" s="122" t="s">
        <v>230</v>
      </c>
      <c r="E98" s="124" t="s">
        <v>87</v>
      </c>
      <c r="F98" s="167" t="s">
        <v>250</v>
      </c>
      <c r="G98" s="165"/>
    </row>
    <row r="99" spans="1:7" s="2" customFormat="1" x14ac:dyDescent="0.2">
      <c r="A99" s="115">
        <v>46175</v>
      </c>
      <c r="B99" s="122" t="s">
        <v>236</v>
      </c>
      <c r="C99" s="123" t="s">
        <v>93</v>
      </c>
      <c r="D99" s="122" t="s">
        <v>266</v>
      </c>
      <c r="E99" s="124" t="s">
        <v>87</v>
      </c>
      <c r="F99" s="167"/>
      <c r="G99" s="165"/>
    </row>
    <row r="100" spans="1:7" s="2" customFormat="1" x14ac:dyDescent="0.2">
      <c r="A100" s="115">
        <v>46191</v>
      </c>
      <c r="B100" s="122" t="s">
        <v>228</v>
      </c>
      <c r="C100" s="123" t="s">
        <v>92</v>
      </c>
      <c r="D100" s="123" t="s">
        <v>269</v>
      </c>
      <c r="E100" s="124" t="s">
        <v>87</v>
      </c>
      <c r="F100" s="167" t="s">
        <v>251</v>
      </c>
      <c r="G100" s="165"/>
    </row>
    <row r="101" spans="1:7" s="2" customFormat="1" x14ac:dyDescent="0.2">
      <c r="A101" s="115">
        <v>46197</v>
      </c>
      <c r="B101" s="122" t="s">
        <v>237</v>
      </c>
      <c r="C101" s="123" t="s">
        <v>93</v>
      </c>
      <c r="D101" s="122" t="s">
        <v>263</v>
      </c>
      <c r="E101" s="124" t="s">
        <v>88</v>
      </c>
      <c r="F101" s="167"/>
      <c r="G101" s="165"/>
    </row>
    <row r="102" spans="1:7" s="2" customFormat="1" x14ac:dyDescent="0.2">
      <c r="A102" s="92"/>
      <c r="B102" s="97"/>
      <c r="C102" s="99"/>
      <c r="D102" s="97"/>
      <c r="E102" s="100"/>
      <c r="F102" s="98"/>
    </row>
    <row r="103" spans="1:7" ht="34.5" customHeight="1" x14ac:dyDescent="0.2">
      <c r="A103" s="111" t="s">
        <v>160</v>
      </c>
      <c r="B103" s="112" t="s">
        <v>161</v>
      </c>
      <c r="C103" s="113">
        <f>C104+C105</f>
        <v>41</v>
      </c>
      <c r="D103" s="114" t="str">
        <f>IF(SUBTOTAL(3,C11:C102)=SUBTOTAL(103,C11:C102),'Summary and sign-off'!$A$48,'Summary and sign-off'!$A$49)</f>
        <v>Check - there are no hidden rows with data</v>
      </c>
      <c r="E103" s="175" t="str">
        <f>IF('Summary and sign-off'!F60='Summary and sign-off'!F54,'Summary and sign-off'!A52,'Summary and sign-off'!A50)</f>
        <v>Check - each entry provides sufficient information</v>
      </c>
      <c r="F103" s="175"/>
      <c r="G103" s="2"/>
    </row>
    <row r="104" spans="1:7" ht="25.5" customHeight="1" x14ac:dyDescent="0.25">
      <c r="A104" s="52"/>
      <c r="B104" s="53" t="s">
        <v>92</v>
      </c>
      <c r="C104" s="54">
        <f>COUNTIF(C11:C102,'Summary and sign-off'!A45)</f>
        <v>5</v>
      </c>
      <c r="D104" s="14"/>
      <c r="E104" s="15"/>
      <c r="F104" s="16"/>
    </row>
    <row r="105" spans="1:7" ht="25.5" customHeight="1" x14ac:dyDescent="0.25">
      <c r="A105" s="52"/>
      <c r="B105" s="53" t="s">
        <v>93</v>
      </c>
      <c r="C105" s="54">
        <f>COUNTIF(C11:C102,'Summary and sign-off'!A46)</f>
        <v>36</v>
      </c>
      <c r="D105" s="14"/>
      <c r="E105" s="15"/>
      <c r="F105" s="16"/>
    </row>
    <row r="106" spans="1:7" x14ac:dyDescent="0.2">
      <c r="A106" s="17"/>
      <c r="B106" s="18"/>
      <c r="C106" s="17"/>
      <c r="D106" s="19"/>
      <c r="E106" s="19"/>
      <c r="F106" s="17"/>
    </row>
    <row r="107" spans="1:7" x14ac:dyDescent="0.2">
      <c r="A107" s="18" t="s">
        <v>150</v>
      </c>
      <c r="B107" s="18"/>
      <c r="C107" s="18"/>
      <c r="D107" s="18"/>
      <c r="E107" s="18"/>
      <c r="F107" s="18"/>
    </row>
    <row r="108" spans="1:7" ht="12.6" customHeight="1" x14ac:dyDescent="0.2">
      <c r="A108" s="20" t="s">
        <v>128</v>
      </c>
      <c r="B108" s="17"/>
      <c r="C108" s="17"/>
      <c r="D108" s="17"/>
      <c r="E108" s="17"/>
    </row>
    <row r="109" spans="1:7" x14ac:dyDescent="0.2">
      <c r="A109" s="20" t="s">
        <v>75</v>
      </c>
      <c r="B109" s="19"/>
      <c r="C109" s="17"/>
      <c r="D109" s="17"/>
      <c r="E109" s="17"/>
      <c r="F109" s="17"/>
    </row>
    <row r="110" spans="1:7" x14ac:dyDescent="0.2">
      <c r="A110" s="20" t="s">
        <v>162</v>
      </c>
      <c r="B110" s="21"/>
      <c r="C110" s="21"/>
      <c r="D110" s="21"/>
      <c r="E110" s="21"/>
      <c r="F110" s="21"/>
    </row>
    <row r="111" spans="1:7" ht="12.75" customHeight="1" x14ac:dyDescent="0.2">
      <c r="A111" s="20" t="s">
        <v>163</v>
      </c>
      <c r="B111" s="17"/>
      <c r="C111" s="17"/>
      <c r="D111" s="17"/>
      <c r="E111" s="17"/>
      <c r="F111" s="17"/>
    </row>
    <row r="112" spans="1:7" ht="12.95" customHeight="1" x14ac:dyDescent="0.2">
      <c r="A112" s="20" t="s">
        <v>164</v>
      </c>
      <c r="B112" s="17"/>
      <c r="C112" s="17"/>
      <c r="D112" s="17"/>
      <c r="E112" s="17"/>
      <c r="F112" s="17"/>
    </row>
    <row r="113" spans="1:6" x14ac:dyDescent="0.2">
      <c r="A113" s="20" t="s">
        <v>165</v>
      </c>
      <c r="C113" s="17"/>
      <c r="D113" s="17"/>
      <c r="E113" s="17"/>
      <c r="F113" s="17"/>
    </row>
    <row r="114" spans="1:6" ht="12.75" customHeight="1" x14ac:dyDescent="0.2">
      <c r="A114" s="20" t="s">
        <v>143</v>
      </c>
      <c r="B114" s="20"/>
      <c r="C114" s="22"/>
      <c r="D114" s="22"/>
      <c r="E114" s="22"/>
      <c r="F114" s="22"/>
    </row>
    <row r="115" spans="1:6" ht="12.75" customHeight="1" x14ac:dyDescent="0.2">
      <c r="A115" s="20"/>
      <c r="B115" s="20"/>
      <c r="C115" s="22"/>
      <c r="D115" s="22"/>
      <c r="E115" s="22"/>
      <c r="F115" s="22"/>
    </row>
    <row r="116" spans="1:6" ht="12.75" hidden="1" customHeight="1" x14ac:dyDescent="0.2">
      <c r="A116" s="20"/>
      <c r="B116" s="20"/>
      <c r="C116" s="22"/>
      <c r="D116" s="22"/>
      <c r="E116" s="22"/>
      <c r="F116" s="22"/>
    </row>
    <row r="117" spans="1:6" x14ac:dyDescent="0.2"/>
    <row r="118" spans="1:6" x14ac:dyDescent="0.2"/>
    <row r="119" spans="1:6" hidden="1" x14ac:dyDescent="0.2">
      <c r="A119" s="18"/>
      <c r="B119" s="18"/>
      <c r="C119" s="18"/>
      <c r="D119" s="18"/>
      <c r="E119" s="18"/>
      <c r="F119" s="18"/>
    </row>
    <row r="120" spans="1:6" hidden="1" x14ac:dyDescent="0.2">
      <c r="A120" s="18"/>
      <c r="B120" s="18"/>
      <c r="C120" s="18"/>
      <c r="D120" s="18"/>
      <c r="E120" s="18"/>
      <c r="F120" s="18"/>
    </row>
    <row r="121" spans="1:6" hidden="1" x14ac:dyDescent="0.2">
      <c r="A121" s="18"/>
      <c r="B121" s="18"/>
      <c r="C121" s="18"/>
      <c r="D121" s="18"/>
      <c r="E121" s="18"/>
      <c r="F121" s="18"/>
    </row>
    <row r="122" spans="1:6" hidden="1" x14ac:dyDescent="0.2">
      <c r="A122" s="18"/>
      <c r="B122" s="18"/>
      <c r="C122" s="18"/>
      <c r="D122" s="18"/>
      <c r="E122" s="18"/>
      <c r="F122" s="18"/>
    </row>
    <row r="123" spans="1:6" hidden="1" x14ac:dyDescent="0.2">
      <c r="A123" s="18"/>
      <c r="B123" s="18"/>
      <c r="C123" s="18"/>
      <c r="D123" s="18"/>
      <c r="E123" s="18"/>
      <c r="F123" s="18"/>
    </row>
    <row r="124" spans="1:6" x14ac:dyDescent="0.2"/>
    <row r="125" spans="1:6" x14ac:dyDescent="0.2"/>
    <row r="126" spans="1:6" x14ac:dyDescent="0.2"/>
    <row r="127" spans="1:6" x14ac:dyDescent="0.2"/>
    <row r="128" spans="1:6"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sheetData>
  <sheetProtection formatCells="0" insertRows="0" deleteRows="0"/>
  <dataConsolidate/>
  <mergeCells count="10">
    <mergeCell ref="E103:F103"/>
    <mergeCell ref="A8:F8"/>
    <mergeCell ref="A1:F1"/>
    <mergeCell ref="A9:F9"/>
    <mergeCell ref="B2:F2"/>
    <mergeCell ref="B3:F3"/>
    <mergeCell ref="B4:F4"/>
    <mergeCell ref="B7:F7"/>
    <mergeCell ref="B5:F5"/>
    <mergeCell ref="B6:F6"/>
  </mergeCells>
  <phoneticPr fontId="40" type="noConversion"/>
  <dataValidations xWindow="1213" yWindow="943"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0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01" xr:uid="{00000000-0002-0000-05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8" scale="96" fitToHeight="0" orientation="landscape" r:id="rId1"/>
  <headerFooter alignWithMargins="0">
    <oddHeader>&amp;C&amp;"Calibri"&amp;10&amp;K000000 IN-CONFIDENCE&amp;1#_x000D_</oddHeader>
    <oddFooter>&amp;LCE Expense Disclosure Workbook 2018&amp;C_x000D_&amp;1#&amp;"Calibri"&amp;10&amp;K000000 IN-CONFIDENCE&amp;RWorksheet - Gifts and benefits</oddFooter>
  </headerFooter>
  <legacyDrawing r:id="rId2"/>
  <extLst>
    <ext xmlns:x14="http://schemas.microsoft.com/office/spreadsheetml/2009/9/main" uri="{CCE6A557-97BC-4b89-ADB6-D9C93CAAB3DF}">
      <x14:dataValidations xmlns:xm="http://schemas.microsoft.com/office/excel/2006/main" xWindow="1213" yWindow="943"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3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4000000}">
          <x14:formula1>
            <xm:f>'Summary and sign-off'!$A$29:$A$30</xm:f>
          </x14:formula1>
          <xm:sqref>B7:F7</xm:sqref>
        </x14:dataValidation>
        <x14:dataValidation type="list" errorStyle="information" operator="greaterThan" allowBlank="1" showInputMessage="1" prompt="Provide specific $ value if possible" xr:uid="{00000000-0002-0000-0500-000006000000}">
          <x14:formula1>
            <xm:f>'Summary and sign-off'!$A$39:$A$44</xm:f>
          </x14:formula1>
          <xm:sqref>E11:E94 E96:E102</xm:sqref>
        </x14:dataValidation>
        <x14:dataValidation type="list" allowBlank="1" showInputMessage="1" showErrorMessage="1" error="Use the drop down list (at the right of the cell)" xr:uid="{00000000-0002-0000-0500-000005000000}">
          <x14:formula1>
            <xm:f>'Summary and sign-off'!$A$45:$A$46</xm:f>
          </x14:formula1>
          <xm:sqref>C11:C102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F579D7F4-D0D7-4BCB-BBEA-E7C37A64913E}">
  <ds:schemaRefs>
    <ds:schemaRef ds:uri="http://purl.org/dc/dcmitype/"/>
    <ds:schemaRef ds:uri="http://www.w3.org/XML/1998/namespace"/>
    <ds:schemaRef ds:uri="12165527-d881-4234-97f9-ee139a3f0c3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elements/1.1/"/>
  </ds:schemaRefs>
</ds:datastoreItem>
</file>

<file path=customXml/itemProps4.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MacGregor, Adrian</cp:lastModifiedBy>
  <cp:revision/>
  <cp:lastPrinted>2026-07-08T00:26:17Z</cp:lastPrinted>
  <dcterms:created xsi:type="dcterms:W3CDTF">2010-10-17T20:59:02Z</dcterms:created>
  <dcterms:modified xsi:type="dcterms:W3CDTF">2026-07-30T02:45:48Z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MSIP_Label_612ce70b-7a56-45e3-810a-b5be63227693_Enabled">
    <vt:lpwstr>true</vt:lpwstr>
  </property>
  <property fmtid="{D5CDD505-2E9C-101B-9397-08002B2CF9AE}" pid="12" name="MSIP_Label_612ce70b-7a56-45e3-810a-b5be63227693_SetDate">
    <vt:lpwstr>2025-02-17T20:28:35Z</vt:lpwstr>
  </property>
  <property fmtid="{D5CDD505-2E9C-101B-9397-08002B2CF9AE}" pid="13" name="MSIP_Label_612ce70b-7a56-45e3-810a-b5be63227693_Method">
    <vt:lpwstr>Privileged</vt:lpwstr>
  </property>
  <property fmtid="{D5CDD505-2E9C-101B-9397-08002B2CF9AE}" pid="14" name="MSIP_Label_612ce70b-7a56-45e3-810a-b5be63227693_Name">
    <vt:lpwstr>IN-CONFIDENCE (General)</vt:lpwstr>
  </property>
  <property fmtid="{D5CDD505-2E9C-101B-9397-08002B2CF9AE}" pid="15" name="MSIP_Label_612ce70b-7a56-45e3-810a-b5be63227693_SiteId">
    <vt:lpwstr>5f93a2cf-4cc4-49d6-9ef9-d78a67690390</vt:lpwstr>
  </property>
  <property fmtid="{D5CDD505-2E9C-101B-9397-08002B2CF9AE}" pid="16" name="MSIP_Label_612ce70b-7a56-45e3-810a-b5be63227693_ActionId">
    <vt:lpwstr>76453762-d0eb-4398-b9ac-d3ff2313bd36</vt:lpwstr>
  </property>
  <property fmtid="{D5CDD505-2E9C-101B-9397-08002B2CF9AE}" pid="17" name="MSIP_Label_612ce70b-7a56-45e3-810a-b5be63227693_ContentBits">
    <vt:lpwstr>3</vt:lpwstr>
  </property>
</Properties>
</file>