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XHOME\Home-W\w1050315.nzdf\Downloads\"/>
    </mc:Choice>
  </mc:AlternateContent>
  <bookViews>
    <workbookView xWindow="-120" yWindow="-120" windowWidth="29040" windowHeight="15720" activeTab="1"/>
  </bookViews>
  <sheets>
    <sheet name="Guidance for agencies" sheetId="14"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expenses'!$A$1:$E$21</definedName>
    <definedName name="_xlnm.Print_Area" localSheetId="5">'Gifts and benefits'!$A$1:$F$71</definedName>
    <definedName name="_xlnm.Print_Area" localSheetId="0">'Guidance for agencies'!$A$1:$A$49</definedName>
    <definedName name="_xlnm.Print_Area" localSheetId="3">Hospitality!$A$1:$E$28</definedName>
    <definedName name="_xlnm.Print_Area" localSheetId="1">'Summary and sign-off'!$A$1:$F$23</definedName>
    <definedName name="_xlnm.Print_Area" localSheetId="2">Travel!$A$1:$E$58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B18" i="2"/>
  <c r="B17" i="1"/>
  <c r="B19" i="1" l="1"/>
  <c r="B18" i="1"/>
  <c r="B20" i="1"/>
  <c r="D60" i="4" l="1"/>
  <c r="C15" i="3"/>
  <c r="C21" i="2"/>
  <c r="C41" i="1"/>
  <c r="C47" i="1"/>
  <c r="C23" i="1"/>
  <c r="B6" i="13" l="1"/>
  <c r="E60" i="13"/>
  <c r="C60" i="13"/>
  <c r="C62" i="4"/>
  <c r="C61" i="4"/>
  <c r="B60" i="13" l="1"/>
  <c r="B59" i="13"/>
  <c r="D59" i="13"/>
  <c r="B58" i="13"/>
  <c r="D58" i="13"/>
  <c r="D57" i="13"/>
  <c r="B57" i="13"/>
  <c r="D56" i="13"/>
  <c r="B56" i="13"/>
  <c r="D55" i="13"/>
  <c r="B55" i="13"/>
  <c r="B2" i="4"/>
  <c r="B3" i="4"/>
  <c r="B2" i="3"/>
  <c r="B3" i="3"/>
  <c r="B2" i="2"/>
  <c r="B3" i="2"/>
  <c r="B2" i="1"/>
  <c r="B3" i="1"/>
  <c r="F58" i="13" l="1"/>
  <c r="D21" i="2" s="1"/>
  <c r="F60" i="13"/>
  <c r="E60" i="4" s="1"/>
  <c r="F59" i="13"/>
  <c r="D15" i="3" s="1"/>
  <c r="F57" i="13"/>
  <c r="D47" i="1" s="1"/>
  <c r="F56" i="13"/>
  <c r="D41" i="1" s="1"/>
  <c r="F55" i="13"/>
  <c r="D23" i="1" s="1"/>
  <c r="C13" i="13"/>
  <c r="C12" i="13"/>
  <c r="C11" i="13"/>
  <c r="C16" i="13" l="1"/>
  <c r="C17" i="13"/>
  <c r="B5" i="4" l="1"/>
  <c r="B4" i="4"/>
  <c r="B5" i="3"/>
  <c r="B4" i="3"/>
  <c r="B5" i="2"/>
  <c r="B4" i="2"/>
  <c r="B5" i="1"/>
  <c r="B4" i="1"/>
  <c r="C15" i="13" l="1"/>
  <c r="F12" i="13" l="1"/>
  <c r="C60" i="4"/>
  <c r="F11" i="13" s="1"/>
  <c r="F13" i="13" l="1"/>
  <c r="B47" i="1"/>
  <c r="B17" i="13" s="1"/>
  <c r="B41" i="1"/>
  <c r="B16" i="13" s="1"/>
  <c r="B23" i="1"/>
  <c r="B15" i="13" s="1"/>
  <c r="B15" i="3" l="1"/>
  <c r="B13" i="13" s="1"/>
  <c r="B21" i="2"/>
  <c r="B12" i="13" s="1"/>
  <c r="B11" i="13" l="1"/>
  <c r="B49" i="1"/>
</calcChain>
</file>

<file path=xl/comments1.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6" authorId="0" shapeId="0">
      <text>
        <r>
          <rPr>
            <sz val="9"/>
            <color indexed="81"/>
            <rFont val="Tahoma"/>
            <family val="2"/>
          </rPr>
          <t xml:space="preserve">
Insert additional rows as needed:
- 'right click' on a row number (left of screen)
- select 'Insert' (this will insert a row above it)
</t>
        </r>
      </text>
    </comment>
    <comment ref="A44"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<sst xmlns="http://schemas.openxmlformats.org/spreadsheetml/2006/main" count="543" uniqueCount="255">
  <si>
    <t>Secretary and Chief Executive Expense Disclosures: A Guide for Agency Staff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</si>
  <si>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</si>
  <si>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</si>
  <si>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</si>
  <si>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</si>
  <si>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</si>
  <si>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</si>
  <si>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</si>
  <si>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</si>
  <si>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</si>
  <si>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</si>
  <si>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</si>
  <si>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</si>
  <si>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</si>
  <si>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</si>
  <si>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</si>
  <si>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</si>
  <si>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</si>
  <si>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</si>
  <si>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</si>
  <si>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</si>
  <si>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</si>
  <si>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</si>
  <si>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</si>
  <si>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</si>
  <si>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</si>
  <si>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</si>
  <si>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</si>
  <si>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</si>
  <si>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</si>
  <si>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</si>
  <si>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</si>
  <si>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</si>
  <si>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</si>
  <si>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</si>
  <si>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</si>
  <si>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</si>
  <si>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</si>
  <si>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</si>
  <si>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</si>
  <si>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</si>
  <si>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</si>
  <si>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</si>
  <si>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</si>
  <si>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</si>
  <si>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</si>
  <si>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</si>
  <si>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</si>
  <si>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</si>
  <si>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</si>
  <si>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</si>
  <si>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</si>
  <si>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</si>
  <si>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</si>
  <si>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</si>
  <si>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</si>
  <si>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</si>
  <si>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</si>
  <si>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</si>
  <si>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</si>
  <si>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</si>
  <si>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</si>
  <si>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</si>
  <si>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</si>
  <si>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</si>
  <si>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</si>
  <si>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</si>
  <si>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</si>
  <si>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</si>
  <si>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</si>
  <si>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</si>
  <si>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</si>
  <si>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</si>
  <si>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</si>
  <si>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</si>
  <si>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</si>
  <si>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</si>
  <si>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</si>
  <si>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</si>
  <si>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</si>
  <si>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</si>
  <si>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</si>
  <si>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</si>
  <si>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</si>
  <si>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</si>
  <si>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</si>
  <si>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</si>
  <si>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</si>
  <si>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</si>
  <si>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</si>
  <si>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</si>
  <si>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</si>
  <si>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</si>
  <si>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</si>
  <si>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</si>
  <si>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</si>
  <si>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</si>
  <si>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</si>
  <si>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</si>
  <si>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</si>
  <si>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</si>
  <si>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</si>
  <si>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</si>
  <si>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</si>
  <si>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</si>
  <si>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</si>
  <si>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</si>
  <si>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</si>
  <si>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</si>
  <si>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</si>
  <si>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</si>
  <si>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</si>
  <si>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</si>
  <si>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</si>
  <si>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</si>
  <si>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</si>
  <si>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</si>
  <si>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</si>
  <si>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</si>
  <si>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</si>
  <si>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</si>
  <si>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</si>
  <si>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</si>
  <si>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</si>
  <si>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</si>
  <si>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</si>
  <si>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</si>
  <si>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</si>
  <si>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</si>
  <si>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</si>
  <si>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</si>
  <si>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</si>
  <si>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</si>
  <si>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</si>
  <si>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</si>
  <si>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</si>
  <si>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</si>
  <si>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</si>
  <si>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</si>
  <si>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</si>
  <si>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</si>
  <si>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</si>
  <si>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</si>
  <si>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</si>
  <si>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</si>
  <si>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</si>
  <si>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</si>
  <si>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</si>
  <si>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</si>
  <si>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</si>
  <si>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</si>
  <si>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</si>
  <si>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</si>
  <si>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</si>
  <si>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</si>
  <si>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</si>
  <si>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</si>
  <si>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</si>
  <si>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</si>
  <si>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</si>
  <si>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</si>
  <si>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</si>
  <si>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</si>
  <si>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</si>
  <si>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</si>
  <si>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</si>
  <si>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Defence</t>
  </si>
  <si>
    <t>Airfares (WLG/AKL/WLG)</t>
  </si>
  <si>
    <t>Auckland</t>
  </si>
  <si>
    <t>Wellington</t>
  </si>
  <si>
    <t>Taxis</t>
  </si>
  <si>
    <t>Chair of Audit and Risk Committee, Chief Financial Officer</t>
  </si>
  <si>
    <t>Brook Barrington</t>
  </si>
  <si>
    <t>18 September - 20 September 24</t>
  </si>
  <si>
    <t>Canberra</t>
  </si>
  <si>
    <t>17 July - 18 July 24</t>
  </si>
  <si>
    <t>9 September - 10 September 24</t>
  </si>
  <si>
    <t>5 December - 6 December 24</t>
  </si>
  <si>
    <t>Airfares (WLG/SYD/CBR/SYD/WLG)</t>
  </si>
  <si>
    <t>Lockheed Martin</t>
  </si>
  <si>
    <t>Wellington Cathedral of St Paul</t>
  </si>
  <si>
    <t>Asia New Zealand Foundation</t>
  </si>
  <si>
    <t>NZ China Council Chair</t>
  </si>
  <si>
    <t>Prime Minister and Air New Zealand</t>
  </si>
  <si>
    <t>New Zealand Press Gallery</t>
  </si>
  <si>
    <t>2nd Annual Military UAV Technology Summit</t>
  </si>
  <si>
    <t>Accommodation &amp; meals</t>
  </si>
  <si>
    <t>Introductory visit to Devonport Naval Base</t>
  </si>
  <si>
    <t>C-130J Formal Welcome Ceremony</t>
  </si>
  <si>
    <t>South Pacific Defence Ministers' Meeting</t>
  </si>
  <si>
    <t>Gift - coffee table book</t>
  </si>
  <si>
    <t>Australia New Zealand Foreign and Defence Ministers (ANZMIN) Meeting</t>
  </si>
  <si>
    <t>Lunch for 10 people</t>
  </si>
  <si>
    <t>Victoria University of Wellington</t>
  </si>
  <si>
    <t>NZ Security Sector Professional Development Programme Reception</t>
  </si>
  <si>
    <t>Wellington Uni-Professional</t>
  </si>
  <si>
    <t>4 May - 16 May 25</t>
  </si>
  <si>
    <t>25 May - 1 June 25</t>
  </si>
  <si>
    <t>Airfares</t>
  </si>
  <si>
    <t>Prime Minister</t>
  </si>
  <si>
    <t>Beca Group</t>
  </si>
  <si>
    <t>Working Breakfast for 8 people</t>
  </si>
  <si>
    <t>Gift - green tea and chocolate</t>
  </si>
  <si>
    <t>Working Lunch for 9 people</t>
  </si>
  <si>
    <t>Honolulu, Ottawa, London, Singapore</t>
  </si>
  <si>
    <t>Tokyo, Singapore</t>
  </si>
  <si>
    <t>United Kingdom</t>
  </si>
  <si>
    <t>Please refer to the link below for guidance in helping you to complete the workbook</t>
  </si>
  <si>
    <t>https://www.publicservice.govt.nz/assets/DirectoryFile/Chief-executive-gifts-benefits-and-expenses-disclosures-A-guide-for-agency-staff.pdf</t>
  </si>
  <si>
    <t>Please complete this Excel workbook for your Chief Executive's gifts, benefits and expenses.</t>
  </si>
  <si>
    <t>Australia New Zealand National Security Dialogue</t>
  </si>
  <si>
    <t>Briefing to Partners on the Defence Capability Plan</t>
  </si>
  <si>
    <t>Briefings in Tokyo on the Defence Capability Plan and attendance at the Shangri-La Dialogue in Singapore</t>
  </si>
  <si>
    <t>Medical Costs</t>
  </si>
  <si>
    <t>NZ</t>
  </si>
  <si>
    <t>Cellphone Charges</t>
  </si>
  <si>
    <t>1 July 20 to 30 Jun 25</t>
  </si>
  <si>
    <t>Vaccination</t>
  </si>
  <si>
    <t>Annual iPhone &amp; iPad data subscriptions (One NZ)</t>
  </si>
  <si>
    <t>Wellington City Council</t>
  </si>
  <si>
    <t>FIANZ - The Federation of Islamic Associations of NZ</t>
  </si>
  <si>
    <t>Gift exchange during official dialogue</t>
  </si>
  <si>
    <t>Hosting lunch during official dialogue</t>
  </si>
  <si>
    <t>Lunch for 12 cost shared with MFAT</t>
  </si>
  <si>
    <t>Gift exchange during official talks</t>
  </si>
  <si>
    <t>Hosting lunch during official talks</t>
  </si>
  <si>
    <t>Gift exchange during official visit to NZ</t>
  </si>
  <si>
    <t xml:space="preserve">Hosting breakfast during official talks </t>
  </si>
  <si>
    <t>Attended by other Ministry Representative</t>
  </si>
  <si>
    <t>Attended by other Ministry Representatives</t>
  </si>
  <si>
    <t>Diplomatic Representative</t>
  </si>
  <si>
    <t>Reception</t>
  </si>
  <si>
    <t>Dinner</t>
  </si>
  <si>
    <t>Symposium</t>
  </si>
  <si>
    <t>British Government</t>
  </si>
  <si>
    <t>Australian Government</t>
  </si>
  <si>
    <t>Church Service</t>
  </si>
  <si>
    <t>Lunch</t>
  </si>
  <si>
    <t>New Zealand Defence Industry Association</t>
  </si>
  <si>
    <t>Reception at Ambassadors Residence</t>
  </si>
  <si>
    <t>Forum</t>
  </si>
  <si>
    <t>Business Leaders' Health and Safety Forum</t>
  </si>
  <si>
    <t xml:space="preserve">Reception </t>
  </si>
  <si>
    <t>Festival in Auckland</t>
  </si>
  <si>
    <t>Christmas Ball</t>
  </si>
  <si>
    <t>Photography exhibition</t>
  </si>
  <si>
    <t>New Zealand Press Gallery Christmas Function</t>
  </si>
  <si>
    <t>Senior Business Development</t>
  </si>
  <si>
    <t>Dinner at Ambassadors Residence</t>
  </si>
  <si>
    <t>Book Launch</t>
  </si>
  <si>
    <t>US Government</t>
  </si>
  <si>
    <t>Singaporean Government</t>
  </si>
  <si>
    <t>Civic Welcome Ceremony</t>
  </si>
  <si>
    <t>30 September - 2 October 24</t>
  </si>
  <si>
    <t>Aircraft arrival Dinner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</si>
</sst>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1"/>
      <color theme="1"/>
      <name val="Arial"/>
      <family val="2"/>
    </font>
    <font>
      <b/>
      <sz val="10"/>
      <color rgb="FFFFC000"/>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8"/>
      <name val="Arial"/>
      <family val="2"/>
    </font>
    <font>
      <sz val="1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4" fontId="23" fillId="0" borderId="0" applyFont="0" applyFill="0" applyBorder="0" applyAlignment="0" applyProtection="0"/>
  </cellStyleXfs>
  <cellXfs count="16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0"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1"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1"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1" fillId="3" borderId="0" xfId="0" applyFont="1" applyFill="1" applyAlignment="1">
      <alignment horizontal="center" vertical="center" wrapText="1"/>
    </xf>
    <xf numFmtId="0" fontId="33"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right" vertical="center"/>
      <protection locked="0"/>
    </xf>
    <xf numFmtId="0" fontId="0" fillId="0" borderId="0" xfId="0" applyFill="1" applyAlignment="1" applyProtection="1">
      <alignment wrapText="1"/>
      <protection locked="0"/>
    </xf>
    <xf numFmtId="0" fontId="0" fillId="0" borderId="0" xfId="0" applyFill="1" applyProtection="1">
      <protection locked="0"/>
    </xf>
    <xf numFmtId="167" fontId="15" fillId="10" borderId="3" xfId="0" applyNumberFormat="1" applyFont="1" applyFill="1" applyBorder="1" applyAlignment="1" applyProtection="1">
      <alignment horizontal="right" vertical="center" wrapText="1"/>
      <protection locked="0"/>
    </xf>
    <xf numFmtId="168" fontId="0" fillId="0" borderId="0" xfId="0" applyNumberFormat="1" applyAlignment="1" applyProtection="1">
      <alignment wrapText="1"/>
      <protection locked="0"/>
    </xf>
    <xf numFmtId="164" fontId="0" fillId="0" borderId="0" xfId="0" applyNumberFormat="1"/>
    <xf numFmtId="0" fontId="36" fillId="0" borderId="0" xfId="0" applyFont="1"/>
    <xf numFmtId="0" fontId="15" fillId="0" borderId="0" xfId="0" applyFont="1" applyFill="1" applyAlignment="1">
      <alignment horizontal="left"/>
    </xf>
    <xf numFmtId="0" fontId="27" fillId="0" borderId="0" xfId="0" applyFont="1" applyAlignment="1">
      <alignment horizontal="left"/>
    </xf>
    <xf numFmtId="0" fontId="0" fillId="0" borderId="0" xfId="0" applyAlignment="1">
      <alignment horizontal="left"/>
    </xf>
    <xf numFmtId="0" fontId="15" fillId="10" borderId="4" xfId="0"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4" fillId="2" borderId="0" xfId="0" applyFont="1" applyFill="1" applyAlignment="1">
      <alignment horizontal="center" vertical="center"/>
    </xf>
    <xf numFmtId="167" fontId="13" fillId="0" borderId="2" xfId="0" applyNumberFormat="1" applyFont="1" applyBorder="1" applyAlignment="1">
      <alignment horizontal="left" vertical="center" wrapText="1" readingOrder="1"/>
    </xf>
    <xf numFmtId="0" fontId="31"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8" fillId="10" borderId="2" xfId="0" applyFont="1" applyFill="1" applyBorder="1" applyAlignment="1" applyProtection="1">
      <alignment horizontal="left" vertical="center" wrapText="1" readingOrder="1"/>
      <protection locked="0"/>
    </xf>
    <xf numFmtId="167" fontId="38" fillId="10" borderId="2" xfId="0" applyNumberFormat="1" applyFont="1" applyFill="1" applyBorder="1" applyAlignment="1" applyProtection="1">
      <alignment horizontal="left" vertical="center" wrapText="1" readingOrder="1"/>
      <protection locked="0"/>
    </xf>
    <xf numFmtId="0" fontId="21" fillId="0" borderId="3" xfId="0" applyFont="1" applyBorder="1" applyAlignment="1">
      <alignment horizontal="left" vertical="center" wrapText="1" indent="2" readingOrder="1"/>
    </xf>
  </cellXfs>
  <cellStyles count="4">
    <cellStyle name="Currency" xfId="2" builtinId="4"/>
    <cellStyle name="Currency 2" xfId="3"/>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64"/>
  <sheetViews>
    <sheetView zoomScaleNormal="100" workbookViewId="0">
      <selection activeCell="A15" sqref="A15"/>
    </sheetView>
  </sheetViews>
  <sheetFormatPr defaultColWidth="0" defaultRowHeight="14.25" zeroHeight="1" x14ac:dyDescent="0.2"/>
  <cols>
    <col min="1" max="1" width="219.28515625" style="40" customWidth="1"/>
    <col min="2" max="2" width="33.28515625" style="39" customWidth="1"/>
    <col min="3" max="16384" width="8.7109375" hidden="1"/>
  </cols>
  <sheetData>
    <row r="1" spans="1:2" ht="23.25" customHeight="1" x14ac:dyDescent="0.2">
      <c r="A1" s="38" t="s">
        <v>0</v>
      </c>
    </row>
    <row r="2" spans="1:2" s="138" customFormat="1" ht="23.25" customHeight="1" x14ac:dyDescent="0.2">
      <c r="A2" s="136" t="s">
        <v>207</v>
      </c>
      <c r="B2" s="137"/>
    </row>
    <row r="3" spans="1:2" ht="33" customHeight="1" x14ac:dyDescent="0.2">
      <c r="A3" s="99" t="s">
        <v>208</v>
      </c>
    </row>
    <row r="4" spans="1:2" ht="23.25" customHeight="1" x14ac:dyDescent="0.2">
      <c r="A4" s="125" t="s">
        <v>1</v>
      </c>
    </row>
    <row r="5" spans="1:2" ht="23.25" customHeight="1" x14ac:dyDescent="0.2">
      <c r="A5" s="41" t="s">
        <v>2</v>
      </c>
    </row>
    <row r="6" spans="1:2" ht="17.25" customHeight="1" x14ac:dyDescent="0.2">
      <c r="A6" s="42" t="s">
        <v>3</v>
      </c>
    </row>
    <row r="7" spans="1:2" ht="17.25" customHeight="1" x14ac:dyDescent="0.2">
      <c r="A7" s="42" t="s">
        <v>4</v>
      </c>
    </row>
    <row r="8" spans="1:2" ht="23.25" customHeight="1" x14ac:dyDescent="0.2">
      <c r="A8" s="41" t="s">
        <v>5</v>
      </c>
      <c r="B8" s="65" t="s">
        <v>6</v>
      </c>
    </row>
    <row r="9" spans="1:2" ht="17.25" customHeight="1" x14ac:dyDescent="0.2">
      <c r="A9" s="43" t="s">
        <v>7</v>
      </c>
    </row>
    <row r="10" spans="1:2" ht="17.25" customHeight="1" x14ac:dyDescent="0.2">
      <c r="A10" s="42" t="s">
        <v>8</v>
      </c>
    </row>
    <row r="11" spans="1:2" ht="17.25" customHeight="1" x14ac:dyDescent="0.2">
      <c r="A11" s="42" t="s">
        <v>9</v>
      </c>
    </row>
    <row r="12" spans="1:2" ht="17.25" customHeight="1" x14ac:dyDescent="0.2">
      <c r="A12" s="44" t="s">
        <v>10</v>
      </c>
    </row>
    <row r="13" spans="1:2" ht="17.25" customHeight="1" x14ac:dyDescent="0.2">
      <c r="A13" s="42" t="s">
        <v>11</v>
      </c>
    </row>
    <row r="14" spans="1:2" ht="23.25" customHeight="1" x14ac:dyDescent="0.2">
      <c r="A14" s="41" t="s">
        <v>12</v>
      </c>
    </row>
    <row r="15" spans="1:2" ht="17.25" customHeight="1" x14ac:dyDescent="0.2">
      <c r="A15" s="44" t="s">
        <v>13</v>
      </c>
    </row>
    <row r="16" spans="1:2" ht="17.25" customHeight="1" x14ac:dyDescent="0.2">
      <c r="A16" s="44" t="s">
        <v>14</v>
      </c>
    </row>
    <row r="17" spans="1:1" ht="17.25" customHeight="1" x14ac:dyDescent="0.2">
      <c r="A17" s="62" t="s">
        <v>15</v>
      </c>
    </row>
    <row r="18" spans="1:1" ht="23.25" customHeight="1" x14ac:dyDescent="0.2">
      <c r="A18" s="41" t="s">
        <v>16</v>
      </c>
    </row>
    <row r="19" spans="1:1" ht="17.25" customHeight="1" x14ac:dyDescent="0.2">
      <c r="A19" s="45" t="s">
        <v>17</v>
      </c>
    </row>
    <row r="20" spans="1:1" ht="23.25" customHeight="1" x14ac:dyDescent="0.2">
      <c r="A20" s="41" t="s">
        <v>18</v>
      </c>
    </row>
    <row r="21" spans="1:1" ht="17.25" customHeight="1" x14ac:dyDescent="0.2">
      <c r="A21" s="46" t="s">
        <v>19</v>
      </c>
    </row>
    <row r="22" spans="1:1" ht="32.25" customHeight="1" x14ac:dyDescent="0.2">
      <c r="A22" s="44" t="s">
        <v>20</v>
      </c>
    </row>
    <row r="23" spans="1:1" ht="17.25" customHeight="1" x14ac:dyDescent="0.2">
      <c r="A23" s="46" t="s">
        <v>21</v>
      </c>
    </row>
    <row r="24" spans="1:1" ht="32.25" customHeight="1" x14ac:dyDescent="0.2">
      <c r="A24" s="44" t="s">
        <v>22</v>
      </c>
    </row>
    <row r="25" spans="1:1" ht="17.25" customHeight="1" x14ac:dyDescent="0.2">
      <c r="A25" s="46" t="s">
        <v>23</v>
      </c>
    </row>
    <row r="26" spans="1:1" ht="17.25" customHeight="1" x14ac:dyDescent="0.2">
      <c r="A26" s="44" t="s">
        <v>24</v>
      </c>
    </row>
    <row r="27" spans="1:1" ht="17.25" customHeight="1" x14ac:dyDescent="0.2">
      <c r="A27" s="46" t="s">
        <v>25</v>
      </c>
    </row>
    <row r="28" spans="1:1" ht="32.25" customHeight="1" x14ac:dyDescent="0.2">
      <c r="A28" s="44" t="s">
        <v>26</v>
      </c>
    </row>
    <row r="29" spans="1:1" ht="32.25" customHeight="1" x14ac:dyDescent="0.2">
      <c r="A29" s="43" t="s">
        <v>27</v>
      </c>
    </row>
    <row r="30" spans="1:1" ht="17.25" customHeight="1" x14ac:dyDescent="0.2">
      <c r="A30" s="46" t="s">
        <v>28</v>
      </c>
    </row>
    <row r="31" spans="1:1" ht="32.25" customHeight="1" x14ac:dyDescent="0.2">
      <c r="A31" s="44" t="s">
        <v>29</v>
      </c>
    </row>
    <row r="32" spans="1:1" ht="32.25" customHeight="1" x14ac:dyDescent="0.2">
      <c r="A32" s="44" t="s">
        <v>30</v>
      </c>
    </row>
    <row r="33" spans="1:1" ht="32.25" customHeight="1" x14ac:dyDescent="0.2">
      <c r="A33" s="44" t="s">
        <v>31</v>
      </c>
    </row>
    <row r="34" spans="1:1" ht="22.5" customHeight="1" x14ac:dyDescent="0.2">
      <c r="A34" s="41" t="s">
        <v>32</v>
      </c>
    </row>
    <row r="35" spans="1:1" ht="17.25" customHeight="1" x14ac:dyDescent="0.2">
      <c r="A35" s="47" t="s">
        <v>209</v>
      </c>
    </row>
    <row r="36" spans="1:1" ht="17.25" customHeight="1" x14ac:dyDescent="0.2">
      <c r="A36" s="47" t="s">
        <v>33</v>
      </c>
    </row>
    <row r="37" spans="1:1" ht="17.25" customHeight="1" x14ac:dyDescent="0.2">
      <c r="A37" s="45" t="s">
        <v>34</v>
      </c>
    </row>
    <row r="38" spans="1:1" ht="32.25" customHeight="1" x14ac:dyDescent="0.2">
      <c r="A38" s="45" t="s">
        <v>35</v>
      </c>
    </row>
    <row r="39" spans="1:1" ht="32.25" customHeight="1" x14ac:dyDescent="0.2">
      <c r="A39" s="45" t="s">
        <v>36</v>
      </c>
    </row>
    <row r="40" spans="1:1" ht="17.25" customHeight="1" x14ac:dyDescent="0.2">
      <c r="A40" s="48" t="s">
        <v>37</v>
      </c>
    </row>
    <row r="41" spans="1:1" ht="32.25" customHeight="1" x14ac:dyDescent="0.2">
      <c r="A41" s="44" t="s">
        <v>38</v>
      </c>
    </row>
    <row r="42" spans="1:1" ht="32.25" customHeight="1" x14ac:dyDescent="0.2">
      <c r="A42" s="44" t="s">
        <v>39</v>
      </c>
    </row>
    <row r="43" spans="1:1" ht="32.25" customHeight="1" x14ac:dyDescent="0.2">
      <c r="A43" s="45" t="s">
        <v>40</v>
      </c>
    </row>
    <row r="44" spans="1:1" ht="17.25" customHeight="1" x14ac:dyDescent="0.2">
      <c r="A44" s="45" t="s">
        <v>41</v>
      </c>
    </row>
    <row r="45" spans="1:1" x14ac:dyDescent="0.2">
      <c r="A45" s="45" t="s">
        <v>42</v>
      </c>
    </row>
    <row r="46" spans="1:1" ht="22.5" customHeight="1" x14ac:dyDescent="0.2">
      <c r="A46" s="41" t="s">
        <v>43</v>
      </c>
    </row>
    <row r="47" spans="1:1" ht="17.25" customHeight="1" x14ac:dyDescent="0.2">
      <c r="A47" s="49" t="s">
        <v>44</v>
      </c>
    </row>
    <row r="48" spans="1:1" ht="17.25" customHeight="1" x14ac:dyDescent="0.2">
      <c r="A48" s="62" t="s">
        <v>45</v>
      </c>
    </row>
    <row r="49" spans="1:1" ht="17.25" customHeight="1" x14ac:dyDescent="0.2">
      <c r="A49" s="126"/>
    </row>
    <row r="50" spans="1:1" x14ac:dyDescent="0.2"/>
    <row r="52" spans="1:1" hidden="1" x14ac:dyDescent="0.2">
      <c r="A52" s="50"/>
    </row>
    <row r="53" spans="1:1" x14ac:dyDescent="0.2"/>
    <row r="54" spans="1:1" x14ac:dyDescent="0.2"/>
    <row r="55" spans="1:1" x14ac:dyDescent="0.2"/>
    <row r="56" spans="1:1" x14ac:dyDescent="0.2"/>
    <row r="57" spans="1:1" x14ac:dyDescent="0.2"/>
    <row r="58" spans="1:1" x14ac:dyDescent="0.2"/>
    <row r="59" spans="1:1" x14ac:dyDescent="0.2"/>
    <row r="60" spans="1:1" x14ac:dyDescent="0.2"/>
    <row r="61" spans="1:1" x14ac:dyDescent="0.2"/>
    <row r="62" spans="1:1" x14ac:dyDescent="0.2"/>
    <row r="63" spans="1:1" x14ac:dyDescent="0.2"/>
    <row r="64" spans="1:1" x14ac:dyDescent="0.2"/>
  </sheetData>
  <hyperlinks>
    <hyperlink ref="A17" r:id="rId1"/>
    <hyperlink ref="A47" r:id="rId2" display="mailto:info@data.govt.nz"/>
    <hyperlink ref="A48" r:id="rId3" display="They are posted on agency websites and linked to www.data.govt.nz. See: https://www.data.govt.nz/toolkit/how-do-i-add-or-update-our-chief-executive-expenses/"/>
    <hyperlink ref="A3" r:id="rId4"/>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15" sqref="A15:C1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7" t="s">
        <v>46</v>
      </c>
      <c r="B1" s="147"/>
      <c r="C1" s="147"/>
      <c r="D1" s="147"/>
      <c r="E1" s="147"/>
      <c r="F1" s="147"/>
      <c r="G1" s="16"/>
      <c r="H1" s="16"/>
      <c r="I1" s="16"/>
      <c r="J1" s="16"/>
      <c r="K1" s="16"/>
    </row>
    <row r="2" spans="1:11" ht="21" customHeight="1" x14ac:dyDescent="0.2">
      <c r="A2" s="3" t="s">
        <v>47</v>
      </c>
      <c r="B2" s="163" t="s">
        <v>166</v>
      </c>
      <c r="C2" s="163"/>
      <c r="D2" s="163"/>
      <c r="E2" s="163"/>
      <c r="F2" s="163"/>
      <c r="G2" s="16"/>
      <c r="H2" s="16"/>
      <c r="I2" s="16"/>
      <c r="J2" s="16"/>
      <c r="K2" s="16"/>
    </row>
    <row r="3" spans="1:11" ht="15.75" x14ac:dyDescent="0.2">
      <c r="A3" s="3" t="s">
        <v>48</v>
      </c>
      <c r="B3" s="163" t="s">
        <v>172</v>
      </c>
      <c r="C3" s="163"/>
      <c r="D3" s="163"/>
      <c r="E3" s="163"/>
      <c r="F3" s="163"/>
      <c r="G3" s="16"/>
      <c r="H3" s="16"/>
      <c r="I3" s="16"/>
      <c r="J3" s="16"/>
      <c r="K3" s="16"/>
    </row>
    <row r="4" spans="1:11" ht="21" customHeight="1" x14ac:dyDescent="0.2">
      <c r="A4" s="3" t="s">
        <v>49</v>
      </c>
      <c r="B4" s="164">
        <v>45474</v>
      </c>
      <c r="C4" s="164"/>
      <c r="D4" s="164"/>
      <c r="E4" s="164"/>
      <c r="F4" s="164"/>
      <c r="G4" s="16"/>
      <c r="H4" s="16"/>
      <c r="I4" s="16"/>
      <c r="J4" s="16"/>
      <c r="K4" s="16"/>
    </row>
    <row r="5" spans="1:11" ht="21" customHeight="1" x14ac:dyDescent="0.2">
      <c r="A5" s="3" t="s">
        <v>50</v>
      </c>
      <c r="B5" s="164">
        <v>45838</v>
      </c>
      <c r="C5" s="164"/>
      <c r="D5" s="164"/>
      <c r="E5" s="164"/>
      <c r="F5" s="164"/>
      <c r="G5" s="16"/>
      <c r="H5" s="16"/>
      <c r="I5" s="16"/>
      <c r="J5" s="16"/>
      <c r="K5" s="16"/>
    </row>
    <row r="6" spans="1:11" ht="21" customHeight="1" x14ac:dyDescent="0.2">
      <c r="A6" s="3" t="s">
        <v>51</v>
      </c>
      <c r="B6" s="146" t="str">
        <f>IF(AND(Travel!B7&lt;&gt;A30,Hospitality!B7&lt;&gt;A30,'All other expenses'!B7&lt;&gt;A30,'Gifts and benefits'!B7&lt;&gt;A30),A31,IF(AND(Travel!B7=A30,Hospitality!B7=A30,'All other expenses'!B7=A30,'Gifts and benefits'!B7=A30),A33,A32))</f>
        <v>Data and totals checked on all sheets</v>
      </c>
      <c r="C6" s="146"/>
      <c r="D6" s="146"/>
      <c r="E6" s="146"/>
      <c r="F6" s="146"/>
      <c r="G6" s="22"/>
      <c r="H6" s="16"/>
      <c r="I6" s="16"/>
      <c r="J6" s="16"/>
      <c r="K6" s="16"/>
    </row>
    <row r="7" spans="1:11" ht="31.5" x14ac:dyDescent="0.2">
      <c r="A7" s="3" t="s">
        <v>52</v>
      </c>
      <c r="B7" s="145" t="s">
        <v>85</v>
      </c>
      <c r="C7" s="145"/>
      <c r="D7" s="145"/>
      <c r="E7" s="145"/>
      <c r="F7" s="145"/>
      <c r="G7" s="22"/>
      <c r="H7" s="16"/>
      <c r="I7" s="16"/>
      <c r="J7" s="16"/>
      <c r="K7" s="16"/>
    </row>
    <row r="8" spans="1:11" ht="25.5" customHeight="1" x14ac:dyDescent="0.2">
      <c r="A8" s="3" t="s">
        <v>54</v>
      </c>
      <c r="B8" s="145" t="s">
        <v>171</v>
      </c>
      <c r="C8" s="145"/>
      <c r="D8" s="145"/>
      <c r="E8" s="145"/>
      <c r="F8" s="145"/>
      <c r="G8" s="22"/>
      <c r="H8" s="16"/>
      <c r="I8" s="16"/>
      <c r="J8" s="16"/>
      <c r="K8" s="16"/>
    </row>
    <row r="9" spans="1:11" ht="66.75" customHeight="1" x14ac:dyDescent="0.2">
      <c r="A9" s="144" t="s">
        <v>56</v>
      </c>
      <c r="B9" s="144"/>
      <c r="C9" s="144"/>
      <c r="D9" s="144"/>
      <c r="E9" s="144"/>
      <c r="F9" s="144"/>
      <c r="G9" s="22"/>
      <c r="H9" s="16"/>
      <c r="I9" s="16"/>
      <c r="J9" s="16"/>
      <c r="K9" s="16"/>
    </row>
    <row r="10" spans="1:11" s="89" customFormat="1" ht="36" customHeight="1" x14ac:dyDescent="0.2">
      <c r="A10" s="83" t="s">
        <v>57</v>
      </c>
      <c r="B10" s="84" t="s">
        <v>58</v>
      </c>
      <c r="C10" s="84" t="s">
        <v>59</v>
      </c>
      <c r="D10" s="85"/>
      <c r="E10" s="86" t="s">
        <v>28</v>
      </c>
      <c r="F10" s="87" t="s">
        <v>60</v>
      </c>
      <c r="G10" s="88"/>
      <c r="H10" s="88"/>
      <c r="I10" s="88"/>
      <c r="J10" s="88"/>
      <c r="K10" s="88"/>
    </row>
    <row r="11" spans="1:11" ht="27.75" customHeight="1" x14ac:dyDescent="0.2">
      <c r="A11" s="8" t="s">
        <v>61</v>
      </c>
      <c r="B11" s="57">
        <f>B15+B16+B17</f>
        <v>80132.630000000019</v>
      </c>
      <c r="C11" s="63" t="str">
        <f>IF(Travel!B6="",A34,Travel!B6)</f>
        <v>Figures exclude GST</v>
      </c>
      <c r="D11" s="6"/>
      <c r="E11" s="8" t="s">
        <v>62</v>
      </c>
      <c r="F11" s="32">
        <f>'Gifts and benefits'!C60</f>
        <v>48</v>
      </c>
      <c r="G11" s="28"/>
      <c r="H11" s="28"/>
      <c r="I11" s="28"/>
      <c r="J11" s="28"/>
      <c r="K11" s="28"/>
    </row>
    <row r="12" spans="1:11" ht="27.75" customHeight="1" x14ac:dyDescent="0.2">
      <c r="A12" s="8" t="s">
        <v>23</v>
      </c>
      <c r="B12" s="57">
        <f>Hospitality!B21</f>
        <v>2293.056086956522</v>
      </c>
      <c r="C12" s="63" t="str">
        <f>IF(Hospitality!B6="",A34,Hospitality!B6)</f>
        <v>Figures exclude GST</v>
      </c>
      <c r="D12" s="6"/>
      <c r="E12" s="8" t="s">
        <v>63</v>
      </c>
      <c r="F12" s="32">
        <f>'Gifts and benefits'!C61</f>
        <v>5</v>
      </c>
      <c r="G12" s="28"/>
      <c r="H12" s="28"/>
      <c r="I12" s="28"/>
      <c r="J12" s="28"/>
      <c r="K12" s="28"/>
    </row>
    <row r="13" spans="1:11" ht="27.75" customHeight="1" x14ac:dyDescent="0.2">
      <c r="A13" s="8" t="s">
        <v>64</v>
      </c>
      <c r="B13" s="57">
        <f>'All other expenses'!B15</f>
        <v>1929.58</v>
      </c>
      <c r="C13" s="63" t="str">
        <f>IF('All other expenses'!B6="",A34,'All other expenses'!B6)</f>
        <v>Figures exclude GST</v>
      </c>
      <c r="D13" s="6"/>
      <c r="E13" s="8" t="s">
        <v>65</v>
      </c>
      <c r="F13" s="32">
        <f>'Gifts and benefits'!C62</f>
        <v>43</v>
      </c>
      <c r="G13" s="16"/>
      <c r="H13" s="16"/>
      <c r="I13" s="16"/>
      <c r="J13" s="16"/>
      <c r="K13" s="16"/>
    </row>
    <row r="14" spans="1:11" ht="12.75" customHeight="1" x14ac:dyDescent="0.2">
      <c r="A14" s="7"/>
      <c r="B14" s="58"/>
      <c r="C14" s="64"/>
      <c r="D14" s="33"/>
      <c r="E14" s="6"/>
      <c r="F14" s="34"/>
      <c r="G14" s="16"/>
      <c r="H14" s="16"/>
      <c r="I14" s="16"/>
      <c r="J14" s="16"/>
      <c r="K14" s="16"/>
    </row>
    <row r="15" spans="1:11" ht="27.75" customHeight="1" x14ac:dyDescent="0.2">
      <c r="A15" s="165" t="s">
        <v>66</v>
      </c>
      <c r="B15" s="57">
        <f>Travel!B23</f>
        <v>75634.500000000015</v>
      </c>
      <c r="C15" s="63" t="str">
        <f>C11</f>
        <v>Figures exclude GST</v>
      </c>
      <c r="D15" s="6"/>
      <c r="E15" s="6"/>
      <c r="F15" s="34"/>
      <c r="G15" s="16"/>
      <c r="H15" s="16"/>
      <c r="I15" s="16"/>
      <c r="J15" s="16"/>
      <c r="K15" s="16"/>
    </row>
    <row r="16" spans="1:11" ht="27.75" customHeight="1" x14ac:dyDescent="0.2">
      <c r="A16" s="165" t="s">
        <v>67</v>
      </c>
      <c r="B16" s="57">
        <f>Travel!B41</f>
        <v>4498.13</v>
      </c>
      <c r="C16" s="63" t="str">
        <f>C11</f>
        <v>Figures exclude GST</v>
      </c>
      <c r="D16" s="35"/>
      <c r="E16" s="6"/>
      <c r="F16" s="36"/>
      <c r="G16" s="16"/>
      <c r="H16" s="16"/>
      <c r="I16" s="16"/>
      <c r="J16" s="16"/>
      <c r="K16" s="16"/>
    </row>
    <row r="17" spans="1:11" ht="27.75" customHeight="1" x14ac:dyDescent="0.2">
      <c r="A17" s="165" t="s">
        <v>68</v>
      </c>
      <c r="B17" s="57">
        <f>Travel!B47</f>
        <v>0</v>
      </c>
      <c r="C17" s="63" t="str">
        <f>C11</f>
        <v>Figures exclude GST</v>
      </c>
      <c r="D17" s="6"/>
      <c r="E17" s="6"/>
      <c r="F17" s="36"/>
      <c r="G17" s="16"/>
      <c r="H17" s="16"/>
      <c r="I17" s="16"/>
      <c r="J17" s="16"/>
      <c r="K17" s="16"/>
    </row>
    <row r="18" spans="1:11" ht="27.75" customHeight="1" x14ac:dyDescent="0.2">
      <c r="A18" s="16"/>
      <c r="B18" s="18"/>
      <c r="C18" s="16"/>
      <c r="D18" s="5"/>
      <c r="E18" s="5"/>
      <c r="F18" s="27"/>
      <c r="G18" s="16"/>
      <c r="H18" s="16"/>
      <c r="I18" s="16"/>
      <c r="J18" s="16"/>
      <c r="K18" s="16"/>
    </row>
    <row r="19" spans="1:11" x14ac:dyDescent="0.2">
      <c r="A19" s="17" t="s">
        <v>69</v>
      </c>
      <c r="B19" s="18"/>
      <c r="C19" s="16"/>
      <c r="D19" s="16"/>
      <c r="E19" s="16"/>
      <c r="F19" s="16"/>
      <c r="G19" s="16"/>
      <c r="H19" s="16"/>
      <c r="I19" s="16"/>
      <c r="J19" s="16"/>
      <c r="K19" s="16"/>
    </row>
    <row r="20" spans="1:11" x14ac:dyDescent="0.2">
      <c r="A20" s="19" t="s">
        <v>70</v>
      </c>
      <c r="D20" s="16"/>
      <c r="E20" s="16"/>
      <c r="F20" s="16"/>
      <c r="G20" s="16"/>
      <c r="H20" s="16"/>
      <c r="I20" s="16"/>
      <c r="J20" s="16"/>
      <c r="K20" s="16"/>
    </row>
    <row r="21" spans="1:11" ht="12.6" customHeight="1" x14ac:dyDescent="0.2">
      <c r="A21" s="19" t="s">
        <v>71</v>
      </c>
      <c r="D21" s="16"/>
      <c r="E21" s="16"/>
      <c r="F21" s="16"/>
      <c r="G21" s="16"/>
      <c r="H21" s="16"/>
      <c r="I21" s="16"/>
      <c r="J21" s="16"/>
      <c r="K21" s="16"/>
    </row>
    <row r="22" spans="1:11" ht="12.6" customHeight="1" x14ac:dyDescent="0.2">
      <c r="A22" s="19" t="s">
        <v>72</v>
      </c>
      <c r="D22" s="16"/>
      <c r="E22" s="16"/>
      <c r="F22" s="16"/>
      <c r="G22" s="16"/>
      <c r="H22" s="16"/>
      <c r="I22" s="16"/>
      <c r="J22" s="16"/>
      <c r="K22" s="16"/>
    </row>
    <row r="23" spans="1:11" ht="12.6" customHeight="1" x14ac:dyDescent="0.2">
      <c r="A23" s="19" t="s">
        <v>73</v>
      </c>
      <c r="D23" s="16"/>
      <c r="E23" s="16"/>
      <c r="F23" s="16"/>
      <c r="G23" s="16"/>
      <c r="H23" s="16"/>
      <c r="I23" s="16"/>
      <c r="J23" s="16"/>
      <c r="K23" s="16"/>
    </row>
    <row r="24" spans="1:11" x14ac:dyDescent="0.2">
      <c r="A24" s="25"/>
      <c r="B24" s="16"/>
      <c r="C24" s="16"/>
      <c r="D24" s="16"/>
      <c r="E24" s="16"/>
      <c r="F24" s="16"/>
      <c r="G24" s="16"/>
      <c r="H24" s="16"/>
      <c r="I24" s="16"/>
      <c r="J24" s="16"/>
      <c r="K24" s="16"/>
    </row>
    <row r="25" spans="1:11" hidden="1" x14ac:dyDescent="0.2">
      <c r="A25" s="11" t="s">
        <v>74</v>
      </c>
      <c r="B25" s="12"/>
      <c r="C25" s="12"/>
      <c r="D25" s="12"/>
      <c r="E25" s="12"/>
      <c r="F25" s="12"/>
      <c r="G25" s="16"/>
      <c r="H25" s="16"/>
      <c r="I25" s="16"/>
      <c r="J25" s="16"/>
      <c r="K25" s="16"/>
    </row>
    <row r="26" spans="1:11" ht="12.75" hidden="1" customHeight="1" x14ac:dyDescent="0.2">
      <c r="A26" s="10" t="s">
        <v>75</v>
      </c>
      <c r="B26" s="4"/>
      <c r="C26" s="4"/>
      <c r="D26" s="10"/>
      <c r="E26" s="10"/>
      <c r="F26" s="10"/>
      <c r="G26" s="16"/>
      <c r="H26" s="16"/>
      <c r="I26" s="16"/>
      <c r="J26" s="16"/>
      <c r="K26" s="16"/>
    </row>
    <row r="27" spans="1:11" hidden="1" x14ac:dyDescent="0.2">
      <c r="A27" s="9" t="s">
        <v>76</v>
      </c>
      <c r="B27" s="9"/>
      <c r="C27" s="9"/>
      <c r="D27" s="9"/>
      <c r="E27" s="9"/>
      <c r="F27" s="9"/>
      <c r="G27" s="16"/>
      <c r="H27" s="16"/>
      <c r="I27" s="16"/>
      <c r="J27" s="16"/>
      <c r="K27" s="16"/>
    </row>
    <row r="28" spans="1:11" hidden="1" x14ac:dyDescent="0.2">
      <c r="A28" s="9" t="s">
        <v>77</v>
      </c>
      <c r="B28" s="9"/>
      <c r="C28" s="9"/>
      <c r="D28" s="9"/>
      <c r="E28" s="9"/>
      <c r="F28" s="9"/>
      <c r="G28" s="16"/>
      <c r="H28" s="16"/>
      <c r="I28" s="16"/>
      <c r="J28" s="16"/>
      <c r="K28" s="16"/>
    </row>
    <row r="29" spans="1:11" hidden="1" x14ac:dyDescent="0.2">
      <c r="A29" s="10" t="s">
        <v>78</v>
      </c>
      <c r="B29" s="10"/>
      <c r="C29" s="10"/>
      <c r="D29" s="10"/>
      <c r="E29" s="10"/>
      <c r="F29" s="10"/>
      <c r="G29" s="16"/>
      <c r="H29" s="16"/>
      <c r="I29" s="16"/>
      <c r="J29" s="16"/>
      <c r="K29" s="16"/>
    </row>
    <row r="30" spans="1:11" hidden="1" x14ac:dyDescent="0.2">
      <c r="A30" s="10" t="s">
        <v>79</v>
      </c>
      <c r="B30" s="10"/>
      <c r="C30" s="10"/>
      <c r="D30" s="10"/>
      <c r="E30" s="10"/>
      <c r="F30" s="10"/>
      <c r="G30" s="16"/>
      <c r="H30" s="16"/>
      <c r="I30" s="16"/>
      <c r="J30" s="16"/>
      <c r="K30" s="16"/>
    </row>
    <row r="31" spans="1:11" hidden="1" x14ac:dyDescent="0.2">
      <c r="A31" s="9" t="s">
        <v>80</v>
      </c>
      <c r="B31" s="9"/>
      <c r="C31" s="9"/>
      <c r="D31" s="9"/>
      <c r="E31" s="9"/>
      <c r="F31" s="9"/>
      <c r="G31" s="16"/>
      <c r="H31" s="16"/>
      <c r="I31" s="16"/>
      <c r="J31" s="16"/>
      <c r="K31" s="16"/>
    </row>
    <row r="32" spans="1:11" hidden="1" x14ac:dyDescent="0.2">
      <c r="A32" s="9" t="s">
        <v>81</v>
      </c>
      <c r="B32" s="9"/>
      <c r="C32" s="9"/>
      <c r="D32" s="9"/>
      <c r="E32" s="9"/>
      <c r="F32" s="9"/>
      <c r="G32" s="16"/>
      <c r="H32" s="16"/>
      <c r="I32" s="16"/>
      <c r="J32" s="16"/>
      <c r="K32" s="16"/>
    </row>
    <row r="33" spans="1:11" hidden="1" x14ac:dyDescent="0.2">
      <c r="A33" s="9" t="s">
        <v>82</v>
      </c>
      <c r="B33" s="9"/>
      <c r="C33" s="9"/>
      <c r="D33" s="9"/>
      <c r="E33" s="9"/>
      <c r="F33" s="9"/>
      <c r="G33" s="16"/>
      <c r="H33" s="16"/>
      <c r="I33" s="16"/>
      <c r="J33" s="16"/>
      <c r="K33" s="16"/>
    </row>
    <row r="34" spans="1:11" hidden="1" x14ac:dyDescent="0.2">
      <c r="A34" s="10" t="s">
        <v>83</v>
      </c>
      <c r="B34" s="10"/>
      <c r="C34" s="10"/>
      <c r="D34" s="10"/>
      <c r="E34" s="10"/>
      <c r="F34" s="10"/>
      <c r="G34" s="16"/>
      <c r="H34" s="16"/>
      <c r="I34" s="16"/>
      <c r="J34" s="16"/>
      <c r="K34" s="16"/>
    </row>
    <row r="35" spans="1:11" hidden="1" x14ac:dyDescent="0.2">
      <c r="A35" s="10" t="s">
        <v>84</v>
      </c>
      <c r="B35" s="10"/>
      <c r="C35" s="10"/>
      <c r="D35" s="10"/>
      <c r="E35" s="10"/>
      <c r="F35" s="10"/>
      <c r="G35" s="16"/>
      <c r="H35" s="16"/>
      <c r="I35" s="16"/>
      <c r="J35" s="16"/>
      <c r="K35" s="16"/>
    </row>
    <row r="36" spans="1:11" hidden="1" x14ac:dyDescent="0.2">
      <c r="A36" s="9" t="s">
        <v>53</v>
      </c>
      <c r="B36" s="60"/>
      <c r="C36" s="60"/>
      <c r="D36" s="60"/>
      <c r="E36" s="60"/>
      <c r="F36" s="60"/>
      <c r="G36" s="16"/>
      <c r="H36" s="16"/>
      <c r="I36" s="16"/>
      <c r="J36" s="16"/>
      <c r="K36" s="16"/>
    </row>
    <row r="37" spans="1:11" hidden="1" x14ac:dyDescent="0.2">
      <c r="A37" s="9" t="s">
        <v>85</v>
      </c>
      <c r="B37" s="60"/>
      <c r="C37" s="60"/>
      <c r="D37" s="60"/>
      <c r="E37" s="60"/>
      <c r="F37" s="60"/>
      <c r="G37" s="16"/>
      <c r="H37" s="16"/>
      <c r="I37" s="16"/>
      <c r="J37" s="16"/>
      <c r="K37" s="16"/>
    </row>
    <row r="38" spans="1:11" hidden="1" x14ac:dyDescent="0.2">
      <c r="A38" s="9" t="s">
        <v>55</v>
      </c>
      <c r="B38" s="60"/>
      <c r="C38" s="60"/>
      <c r="D38" s="60"/>
      <c r="E38" s="60"/>
      <c r="F38" s="60"/>
      <c r="G38" s="16"/>
      <c r="H38" s="16"/>
      <c r="I38" s="16"/>
      <c r="J38" s="16"/>
      <c r="K38" s="16"/>
    </row>
    <row r="39" spans="1:11" hidden="1" x14ac:dyDescent="0.2">
      <c r="A39" s="10" t="s">
        <v>86</v>
      </c>
      <c r="B39" s="4"/>
      <c r="C39" s="4"/>
      <c r="D39" s="4"/>
      <c r="E39" s="4"/>
      <c r="F39" s="4"/>
      <c r="G39" s="16"/>
      <c r="H39" s="16"/>
      <c r="I39" s="16"/>
      <c r="J39" s="16"/>
      <c r="K39" s="16"/>
    </row>
    <row r="40" spans="1:11" hidden="1" x14ac:dyDescent="0.2">
      <c r="A40" s="4" t="s">
        <v>87</v>
      </c>
      <c r="B40" s="4"/>
      <c r="C40" s="4"/>
      <c r="D40" s="4"/>
      <c r="E40" s="4"/>
      <c r="F40" s="4"/>
      <c r="G40" s="16"/>
      <c r="H40" s="16"/>
      <c r="I40" s="16"/>
      <c r="J40" s="16"/>
      <c r="K40" s="16"/>
    </row>
    <row r="41" spans="1:11" hidden="1" x14ac:dyDescent="0.2">
      <c r="A41" s="4" t="s">
        <v>88</v>
      </c>
      <c r="B41" s="4"/>
      <c r="C41" s="4"/>
      <c r="D41" s="4"/>
      <c r="E41" s="4"/>
      <c r="F41" s="4"/>
      <c r="G41" s="16"/>
      <c r="H41" s="16"/>
      <c r="I41" s="16"/>
      <c r="J41" s="16"/>
      <c r="K41" s="16"/>
    </row>
    <row r="42" spans="1:11" hidden="1" x14ac:dyDescent="0.2">
      <c r="A42" s="4" t="s">
        <v>89</v>
      </c>
      <c r="B42" s="4"/>
      <c r="C42" s="4"/>
      <c r="D42" s="4"/>
      <c r="E42" s="4"/>
      <c r="F42" s="4"/>
      <c r="G42" s="16"/>
      <c r="H42" s="16"/>
      <c r="I42" s="16"/>
      <c r="J42" s="16"/>
      <c r="K42" s="16"/>
    </row>
    <row r="43" spans="1:11" hidden="1" x14ac:dyDescent="0.2">
      <c r="A43" s="4" t="s">
        <v>90</v>
      </c>
      <c r="B43" s="4"/>
      <c r="C43" s="4"/>
      <c r="D43" s="4"/>
      <c r="E43" s="4"/>
      <c r="F43" s="4"/>
      <c r="G43" s="16"/>
      <c r="H43" s="16"/>
      <c r="I43" s="16"/>
      <c r="J43" s="16"/>
      <c r="K43" s="16"/>
    </row>
    <row r="44" spans="1:11" hidden="1" x14ac:dyDescent="0.2">
      <c r="A44" s="4" t="s">
        <v>91</v>
      </c>
      <c r="B44" s="4"/>
      <c r="C44" s="4"/>
      <c r="D44" s="4"/>
      <c r="E44" s="4"/>
      <c r="F44" s="4"/>
      <c r="G44" s="16"/>
      <c r="H44" s="16"/>
      <c r="I44" s="16"/>
      <c r="J44" s="16"/>
      <c r="K44" s="16"/>
    </row>
    <row r="45" spans="1:11" hidden="1" x14ac:dyDescent="0.2">
      <c r="A45" s="61" t="s">
        <v>92</v>
      </c>
      <c r="B45" s="60"/>
      <c r="C45" s="60"/>
      <c r="D45" s="60"/>
      <c r="E45" s="60"/>
      <c r="F45" s="60"/>
      <c r="G45" s="16"/>
      <c r="H45" s="16"/>
      <c r="I45" s="16"/>
      <c r="J45" s="16"/>
      <c r="K45" s="16"/>
    </row>
    <row r="46" spans="1:11" hidden="1" x14ac:dyDescent="0.2">
      <c r="A46" s="60" t="s">
        <v>93</v>
      </c>
      <c r="B46" s="60"/>
      <c r="C46" s="60"/>
      <c r="D46" s="60"/>
      <c r="E46" s="60"/>
      <c r="F46" s="60"/>
      <c r="G46" s="16"/>
      <c r="H46" s="16"/>
      <c r="I46" s="16"/>
      <c r="J46" s="16"/>
      <c r="K46" s="16"/>
    </row>
    <row r="47" spans="1:11" hidden="1" x14ac:dyDescent="0.2">
      <c r="A47" s="37">
        <v>-20000</v>
      </c>
      <c r="B47" s="4"/>
      <c r="C47" s="4"/>
      <c r="D47" s="4"/>
      <c r="E47" s="4"/>
      <c r="F47" s="4"/>
      <c r="G47" s="16"/>
      <c r="H47" s="16"/>
      <c r="I47" s="16"/>
      <c r="J47" s="16"/>
      <c r="K47" s="16"/>
    </row>
    <row r="48" spans="1:11" ht="25.5" hidden="1" x14ac:dyDescent="0.2">
      <c r="A48" s="77" t="s">
        <v>94</v>
      </c>
      <c r="B48" s="60"/>
      <c r="C48" s="60"/>
      <c r="D48" s="60"/>
      <c r="E48" s="60"/>
      <c r="F48" s="60"/>
      <c r="G48" s="16"/>
      <c r="H48" s="16"/>
      <c r="I48" s="16"/>
      <c r="J48" s="16"/>
      <c r="K48" s="16"/>
    </row>
    <row r="49" spans="1:11" ht="25.5" hidden="1" x14ac:dyDescent="0.2">
      <c r="A49" s="77" t="s">
        <v>95</v>
      </c>
      <c r="B49" s="60"/>
      <c r="C49" s="60"/>
      <c r="D49" s="60"/>
      <c r="E49" s="60"/>
      <c r="F49" s="60"/>
      <c r="G49" s="16"/>
      <c r="H49" s="16"/>
      <c r="I49" s="16"/>
      <c r="J49" s="16"/>
      <c r="K49" s="16"/>
    </row>
    <row r="50" spans="1:11" ht="25.5" hidden="1" x14ac:dyDescent="0.2">
      <c r="A50" s="78" t="s">
        <v>96</v>
      </c>
      <c r="B50" s="4"/>
      <c r="C50" s="4"/>
      <c r="D50" s="4"/>
      <c r="E50" s="4"/>
      <c r="F50" s="4"/>
      <c r="G50" s="16"/>
      <c r="H50" s="16"/>
      <c r="I50" s="16"/>
      <c r="J50" s="16"/>
      <c r="K50" s="16"/>
    </row>
    <row r="51" spans="1:11" ht="25.5" hidden="1" x14ac:dyDescent="0.2">
      <c r="A51" s="78" t="s">
        <v>97</v>
      </c>
      <c r="B51" s="4"/>
      <c r="C51" s="4"/>
      <c r="D51" s="4"/>
      <c r="E51" s="4"/>
      <c r="F51" s="4"/>
      <c r="G51" s="16"/>
      <c r="H51" s="16"/>
      <c r="I51" s="16"/>
      <c r="J51" s="16"/>
      <c r="K51" s="16"/>
    </row>
    <row r="52" spans="1:11" ht="38.25" hidden="1" x14ac:dyDescent="0.2">
      <c r="A52" s="78" t="s">
        <v>98</v>
      </c>
      <c r="B52" s="70"/>
      <c r="C52" s="70"/>
      <c r="D52" s="70"/>
      <c r="E52" s="10"/>
      <c r="F52" s="10"/>
      <c r="G52" s="16"/>
      <c r="H52" s="16"/>
      <c r="I52" s="16"/>
      <c r="J52" s="16"/>
      <c r="K52" s="16"/>
    </row>
    <row r="53" spans="1:11" hidden="1" x14ac:dyDescent="0.2">
      <c r="A53" s="75" t="s">
        <v>99</v>
      </c>
      <c r="B53" s="69"/>
      <c r="C53" s="69"/>
      <c r="D53" s="69"/>
      <c r="E53" s="9"/>
      <c r="F53" s="9" t="b">
        <v>1</v>
      </c>
      <c r="G53" s="16"/>
      <c r="H53" s="16"/>
      <c r="I53" s="16"/>
      <c r="J53" s="16"/>
      <c r="K53" s="16"/>
    </row>
    <row r="54" spans="1:11" hidden="1" x14ac:dyDescent="0.2">
      <c r="A54" s="76" t="s">
        <v>100</v>
      </c>
      <c r="B54" s="75"/>
      <c r="C54" s="75"/>
      <c r="D54" s="75"/>
      <c r="E54" s="9"/>
      <c r="F54" s="9" t="b">
        <v>0</v>
      </c>
      <c r="G54" s="16"/>
      <c r="H54" s="16"/>
      <c r="I54" s="16"/>
      <c r="J54" s="16"/>
      <c r="K54" s="16"/>
    </row>
    <row r="55" spans="1:11" hidden="1" x14ac:dyDescent="0.2">
      <c r="A55" s="79"/>
      <c r="B55" s="71">
        <f>COUNT(Travel!B12:B22)</f>
        <v>9</v>
      </c>
      <c r="C55" s="71"/>
      <c r="D55" s="71">
        <f>COUNTIF(Travel!D12:D22,"*")</f>
        <v>9</v>
      </c>
      <c r="E55" s="72"/>
      <c r="F55" s="72" t="b">
        <f>MIN(B55,D55)=MAX(B55,D55)</f>
        <v>1</v>
      </c>
      <c r="G55" s="16"/>
      <c r="H55" s="16"/>
      <c r="I55" s="16"/>
      <c r="J55" s="16"/>
      <c r="K55" s="16"/>
    </row>
    <row r="56" spans="1:11" hidden="1" x14ac:dyDescent="0.2">
      <c r="A56" s="79" t="s">
        <v>101</v>
      </c>
      <c r="B56" s="71">
        <f>COUNT(Travel!B27:B40)</f>
        <v>12</v>
      </c>
      <c r="C56" s="71"/>
      <c r="D56" s="71">
        <f>COUNTIF(Travel!D27:D40,"*")</f>
        <v>12</v>
      </c>
      <c r="E56" s="72"/>
      <c r="F56" s="72" t="b">
        <f>MIN(B56,D56)=MAX(B56,D56)</f>
        <v>1</v>
      </c>
    </row>
    <row r="57" spans="1:11" hidden="1" x14ac:dyDescent="0.2">
      <c r="A57" s="80"/>
      <c r="B57" s="71">
        <f>COUNT(Travel!B45:B46)</f>
        <v>0</v>
      </c>
      <c r="C57" s="71"/>
      <c r="D57" s="71">
        <f>COUNTIF(Travel!D45:D46,"*")</f>
        <v>0</v>
      </c>
      <c r="E57" s="72"/>
      <c r="F57" s="72" t="b">
        <f>MIN(B57,D57)=MAX(B57,D57)</f>
        <v>1</v>
      </c>
    </row>
    <row r="58" spans="1:11" hidden="1" x14ac:dyDescent="0.2">
      <c r="A58" s="81" t="s">
        <v>102</v>
      </c>
      <c r="B58" s="73">
        <f>COUNT(Hospitality!B12:B18)</f>
        <v>7</v>
      </c>
      <c r="C58" s="73"/>
      <c r="D58" s="73">
        <f>COUNTIF(Hospitality!D12:D18,"*")</f>
        <v>7</v>
      </c>
      <c r="E58" s="74"/>
      <c r="F58" s="74" t="b">
        <f>MIN(B58,D58)=MAX(B58,D58)</f>
        <v>1</v>
      </c>
    </row>
    <row r="59" spans="1:11" hidden="1" x14ac:dyDescent="0.2">
      <c r="A59" s="82" t="s">
        <v>103</v>
      </c>
      <c r="B59" s="72">
        <f>COUNT('All other expenses'!B11:B14)</f>
        <v>2</v>
      </c>
      <c r="C59" s="72"/>
      <c r="D59" s="72">
        <f>COUNTIF('All other expenses'!D11:D14,"*")</f>
        <v>2</v>
      </c>
      <c r="E59" s="72"/>
      <c r="F59" s="72" t="b">
        <f>MIN(B59,D59)=MAX(B59,D59)</f>
        <v>1</v>
      </c>
    </row>
    <row r="60" spans="1:11" hidden="1" x14ac:dyDescent="0.2">
      <c r="A60" s="81" t="s">
        <v>104</v>
      </c>
      <c r="B60" s="73">
        <f>COUNTIF('Gifts and benefits'!B11:B59,"*")</f>
        <v>48</v>
      </c>
      <c r="C60" s="73">
        <f>COUNTIF('Gifts and benefits'!C11:C59,"*")</f>
        <v>48</v>
      </c>
      <c r="D60" s="73"/>
      <c r="E60" s="73">
        <f>COUNTA('Gifts and benefits'!E11:E59)</f>
        <v>48</v>
      </c>
      <c r="F60" s="74" t="b">
        <f>MIN(B60,C60,E60)=MAX(B60,C60,E60)</f>
        <v>1</v>
      </c>
    </row>
    <row r="61" spans="1:11" x14ac:dyDescent="0.2">
      <c r="B61" s="134"/>
      <c r="C61" s="135"/>
    </row>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Departmental Secretary or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&amp;C&amp;"Calibri"&amp;10&amp;K000000 IN-CONFIDENCE&amp;1#_x000D_</oddHeader>
    <oddFooter>&amp;LCE Expense Disclosure Workbook 2018&amp;C_x000D_&amp;1#&amp;"Calibri"&amp;10&amp;K000000 IN-CONFIDENCE&amp;RWorksheet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24"/>
  <sheetViews>
    <sheetView zoomScaleNormal="100" workbookViewId="0">
      <selection activeCell="C47" sqref="C4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0" t="s">
        <v>105</v>
      </c>
      <c r="B1" s="150"/>
      <c r="C1" s="150"/>
      <c r="D1" s="150"/>
      <c r="E1" s="150"/>
      <c r="F1" s="16"/>
    </row>
    <row r="2" spans="1:6" ht="21" customHeight="1" x14ac:dyDescent="0.2">
      <c r="A2" s="3" t="s">
        <v>106</v>
      </c>
      <c r="B2" s="148" t="str">
        <f>'Summary and sign-off'!B2:F2</f>
        <v>Ministry of Defence</v>
      </c>
      <c r="C2" s="148"/>
      <c r="D2" s="148"/>
      <c r="E2" s="148"/>
      <c r="F2" s="16"/>
    </row>
    <row r="3" spans="1:6" ht="31.5" x14ac:dyDescent="0.2">
      <c r="A3" s="3" t="s">
        <v>107</v>
      </c>
      <c r="B3" s="148" t="str">
        <f>'Summary and sign-off'!B3:F3</f>
        <v>Brook Barrington</v>
      </c>
      <c r="C3" s="148"/>
      <c r="D3" s="148"/>
      <c r="E3" s="148"/>
      <c r="F3" s="16"/>
    </row>
    <row r="4" spans="1:6" ht="21" customHeight="1" x14ac:dyDescent="0.2">
      <c r="A4" s="3" t="s">
        <v>108</v>
      </c>
      <c r="B4" s="148">
        <f>'Summary and sign-off'!B4:F4</f>
        <v>45474</v>
      </c>
      <c r="C4" s="148"/>
      <c r="D4" s="148"/>
      <c r="E4" s="148"/>
      <c r="F4" s="16"/>
    </row>
    <row r="5" spans="1:6" ht="21" customHeight="1" x14ac:dyDescent="0.2">
      <c r="A5" s="3" t="s">
        <v>109</v>
      </c>
      <c r="B5" s="148">
        <f>'Summary and sign-off'!B5:F5</f>
        <v>45838</v>
      </c>
      <c r="C5" s="148"/>
      <c r="D5" s="148"/>
      <c r="E5" s="148"/>
      <c r="F5" s="16"/>
    </row>
    <row r="6" spans="1:6" ht="21" customHeight="1" x14ac:dyDescent="0.2">
      <c r="A6" s="3" t="s">
        <v>110</v>
      </c>
      <c r="B6" s="145" t="s">
        <v>77</v>
      </c>
      <c r="C6" s="145"/>
      <c r="D6" s="145"/>
      <c r="E6" s="145"/>
      <c r="F6" s="16"/>
    </row>
    <row r="7" spans="1:6" ht="21" customHeight="1" x14ac:dyDescent="0.2">
      <c r="A7" s="3" t="s">
        <v>51</v>
      </c>
      <c r="B7" s="145" t="s">
        <v>79</v>
      </c>
      <c r="C7" s="145"/>
      <c r="D7" s="145"/>
      <c r="E7" s="145"/>
      <c r="F7" s="16"/>
    </row>
    <row r="8" spans="1:6" ht="36" customHeight="1" x14ac:dyDescent="0.2">
      <c r="A8" s="152" t="s">
        <v>111</v>
      </c>
      <c r="B8" s="153"/>
      <c r="C8" s="153"/>
      <c r="D8" s="153"/>
      <c r="E8" s="153"/>
      <c r="F8" s="18"/>
    </row>
    <row r="9" spans="1:6" ht="36" customHeight="1" x14ac:dyDescent="0.2">
      <c r="A9" s="154" t="s">
        <v>112</v>
      </c>
      <c r="B9" s="155"/>
      <c r="C9" s="155"/>
      <c r="D9" s="155"/>
      <c r="E9" s="155"/>
      <c r="F9" s="18"/>
    </row>
    <row r="10" spans="1:6" ht="24.75" customHeight="1" x14ac:dyDescent="0.2">
      <c r="A10" s="151" t="s">
        <v>113</v>
      </c>
      <c r="B10" s="156"/>
      <c r="C10" s="151"/>
      <c r="D10" s="151"/>
      <c r="E10" s="151"/>
      <c r="F10" s="28"/>
    </row>
    <row r="11" spans="1:6" ht="28.5" customHeight="1" x14ac:dyDescent="0.2">
      <c r="A11" s="23" t="s">
        <v>114</v>
      </c>
      <c r="B11" s="23" t="s">
        <v>115</v>
      </c>
      <c r="C11" s="23" t="s">
        <v>116</v>
      </c>
      <c r="D11" s="23" t="s">
        <v>117</v>
      </c>
      <c r="E11" s="23" t="s">
        <v>118</v>
      </c>
      <c r="F11" s="29"/>
    </row>
    <row r="12" spans="1:6" s="2" customFormat="1" x14ac:dyDescent="0.2">
      <c r="A12" s="129" t="s">
        <v>173</v>
      </c>
      <c r="B12" s="114">
        <v>2091.1099999999992</v>
      </c>
      <c r="C12" s="139" t="s">
        <v>210</v>
      </c>
      <c r="D12" s="115" t="s">
        <v>178</v>
      </c>
      <c r="E12" s="116" t="s">
        <v>174</v>
      </c>
      <c r="F12" s="130"/>
    </row>
    <row r="13" spans="1:6" s="2" customFormat="1" x14ac:dyDescent="0.2">
      <c r="A13" s="129" t="s">
        <v>173</v>
      </c>
      <c r="B13" s="114">
        <v>624.46</v>
      </c>
      <c r="C13" s="139" t="s">
        <v>210</v>
      </c>
      <c r="D13" s="115" t="s">
        <v>186</v>
      </c>
      <c r="E13" s="116" t="s">
        <v>174</v>
      </c>
      <c r="F13" s="130"/>
    </row>
    <row r="14" spans="1:6" s="2" customFormat="1" x14ac:dyDescent="0.2">
      <c r="A14" s="129" t="s">
        <v>173</v>
      </c>
      <c r="B14" s="114">
        <v>97.31</v>
      </c>
      <c r="C14" s="139" t="s">
        <v>210</v>
      </c>
      <c r="D14" s="115" t="s">
        <v>170</v>
      </c>
      <c r="E14" s="116" t="s">
        <v>174</v>
      </c>
      <c r="F14" s="130"/>
    </row>
    <row r="15" spans="1:6" s="2" customFormat="1" ht="25.5" x14ac:dyDescent="0.2">
      <c r="A15" s="129" t="s">
        <v>196</v>
      </c>
      <c r="B15" s="114">
        <v>25999.73</v>
      </c>
      <c r="C15" s="140" t="s">
        <v>211</v>
      </c>
      <c r="D15" s="115" t="s">
        <v>198</v>
      </c>
      <c r="E15" s="116" t="s">
        <v>204</v>
      </c>
      <c r="F15" s="130"/>
    </row>
    <row r="16" spans="1:6" s="2" customFormat="1" ht="25.5" x14ac:dyDescent="0.2">
      <c r="A16" s="129" t="s">
        <v>196</v>
      </c>
      <c r="B16" s="114">
        <f>2623.43+1883.22+587.34</f>
        <v>5093.99</v>
      </c>
      <c r="C16" s="140" t="s">
        <v>211</v>
      </c>
      <c r="D16" s="115" t="s">
        <v>186</v>
      </c>
      <c r="E16" s="116" t="s">
        <v>204</v>
      </c>
      <c r="F16" s="130"/>
    </row>
    <row r="17" spans="1:6" s="2" customFormat="1" ht="25.5" x14ac:dyDescent="0.2">
      <c r="A17" s="129" t="s">
        <v>196</v>
      </c>
      <c r="B17" s="114">
        <f>46.87+296.17</f>
        <v>343.04</v>
      </c>
      <c r="C17" s="140" t="s">
        <v>211</v>
      </c>
      <c r="D17" s="115" t="s">
        <v>170</v>
      </c>
      <c r="E17" s="116" t="s">
        <v>204</v>
      </c>
      <c r="F17" s="130"/>
    </row>
    <row r="18" spans="1:6" s="2" customFormat="1" ht="25.5" x14ac:dyDescent="0.2">
      <c r="A18" s="132" t="s">
        <v>197</v>
      </c>
      <c r="B18" s="114">
        <f>13250.31+23022.63+6</f>
        <v>36278.94</v>
      </c>
      <c r="C18" s="141" t="s">
        <v>212</v>
      </c>
      <c r="D18" s="115" t="s">
        <v>198</v>
      </c>
      <c r="E18" s="116" t="s">
        <v>205</v>
      </c>
      <c r="F18" s="1"/>
    </row>
    <row r="19" spans="1:6" s="2" customFormat="1" ht="25.5" x14ac:dyDescent="0.2">
      <c r="A19" s="132" t="s">
        <v>197</v>
      </c>
      <c r="B19" s="114">
        <f>4752.51+291.31</f>
        <v>5043.8200000000006</v>
      </c>
      <c r="C19" s="141" t="s">
        <v>212</v>
      </c>
      <c r="D19" s="115" t="s">
        <v>186</v>
      </c>
      <c r="E19" s="116" t="s">
        <v>205</v>
      </c>
      <c r="F19" s="1"/>
    </row>
    <row r="20" spans="1:6" s="2" customFormat="1" ht="25.5" x14ac:dyDescent="0.2">
      <c r="A20" s="132" t="s">
        <v>197</v>
      </c>
      <c r="B20" s="114">
        <f>62.1</f>
        <v>62.1</v>
      </c>
      <c r="C20" s="141" t="s">
        <v>212</v>
      </c>
      <c r="D20" s="115" t="s">
        <v>170</v>
      </c>
      <c r="E20" s="116" t="s">
        <v>205</v>
      </c>
      <c r="F20" s="1"/>
    </row>
    <row r="21" spans="1:6" s="2" customFormat="1" x14ac:dyDescent="0.2">
      <c r="A21" s="117"/>
      <c r="B21" s="114"/>
      <c r="C21" s="115"/>
      <c r="D21" s="115"/>
      <c r="E21" s="116"/>
      <c r="F21" s="133"/>
    </row>
    <row r="22" spans="1:6" s="2" customFormat="1" hidden="1" x14ac:dyDescent="0.2">
      <c r="A22" s="100"/>
      <c r="B22" s="101"/>
      <c r="C22" s="102"/>
      <c r="D22" s="102"/>
      <c r="E22" s="103"/>
      <c r="F22" s="1"/>
    </row>
    <row r="23" spans="1:6" ht="19.5" customHeight="1" x14ac:dyDescent="0.2">
      <c r="A23" s="67" t="s">
        <v>119</v>
      </c>
      <c r="B23" s="68">
        <f>SUM(B12:B22)</f>
        <v>75634.500000000015</v>
      </c>
      <c r="C23" s="124" t="str">
        <f>IF(SUBTOTAL(3,B12:B22)=SUBTOTAL(103,B12:B22),'Summary and sign-off'!$A$48,'Summary and sign-off'!$A$49)</f>
        <v>Check - there are no hidden rows with data</v>
      </c>
      <c r="D23" s="149" t="str">
        <f>IF('Summary and sign-off'!F55='Summary and sign-off'!F54,'Summary and sign-off'!A51,'Summary and sign-off'!A50)</f>
        <v>Check - each entry provides sufficient information</v>
      </c>
      <c r="E23" s="149"/>
      <c r="F23" s="16"/>
    </row>
    <row r="24" spans="1:6" ht="10.5" customHeight="1" x14ac:dyDescent="0.2">
      <c r="A24" s="16"/>
      <c r="B24" s="18"/>
      <c r="C24" s="16"/>
      <c r="D24" s="16"/>
      <c r="E24" s="16"/>
      <c r="F24" s="16"/>
    </row>
    <row r="25" spans="1:6" ht="24.75" customHeight="1" x14ac:dyDescent="0.2">
      <c r="A25" s="151" t="s">
        <v>120</v>
      </c>
      <c r="B25" s="151"/>
      <c r="C25" s="151"/>
      <c r="D25" s="151"/>
      <c r="E25" s="151"/>
      <c r="F25" s="28"/>
    </row>
    <row r="26" spans="1:6" ht="32.450000000000003" customHeight="1" x14ac:dyDescent="0.2">
      <c r="A26" s="23" t="s">
        <v>114</v>
      </c>
      <c r="B26" s="23" t="s">
        <v>58</v>
      </c>
      <c r="C26" s="23" t="s">
        <v>121</v>
      </c>
      <c r="D26" s="23" t="s">
        <v>117</v>
      </c>
      <c r="E26" s="23" t="s">
        <v>118</v>
      </c>
      <c r="F26" s="29"/>
    </row>
    <row r="27" spans="1:6" s="2" customFormat="1" x14ac:dyDescent="0.2">
      <c r="A27" s="129" t="s">
        <v>175</v>
      </c>
      <c r="B27" s="114">
        <v>786.42</v>
      </c>
      <c r="C27" s="115" t="s">
        <v>187</v>
      </c>
      <c r="D27" s="115" t="s">
        <v>167</v>
      </c>
      <c r="E27" s="116" t="s">
        <v>168</v>
      </c>
      <c r="F27" s="1"/>
    </row>
    <row r="28" spans="1:6" s="2" customFormat="1" x14ac:dyDescent="0.2">
      <c r="A28" s="129" t="s">
        <v>175</v>
      </c>
      <c r="B28" s="114">
        <v>250.57</v>
      </c>
      <c r="C28" s="115" t="s">
        <v>187</v>
      </c>
      <c r="D28" s="115" t="s">
        <v>186</v>
      </c>
      <c r="E28" s="116" t="s">
        <v>168</v>
      </c>
      <c r="F28" s="130"/>
    </row>
    <row r="29" spans="1:6" s="2" customFormat="1" x14ac:dyDescent="0.2">
      <c r="A29" s="129" t="s">
        <v>175</v>
      </c>
      <c r="B29" s="114">
        <v>96.09</v>
      </c>
      <c r="C29" s="115" t="s">
        <v>187</v>
      </c>
      <c r="D29" s="115" t="s">
        <v>170</v>
      </c>
      <c r="E29" s="116" t="s">
        <v>168</v>
      </c>
      <c r="F29" s="130"/>
    </row>
    <row r="30" spans="1:6" s="2" customFormat="1" x14ac:dyDescent="0.2">
      <c r="A30" s="129" t="s">
        <v>176</v>
      </c>
      <c r="B30" s="114">
        <v>531.56999999999994</v>
      </c>
      <c r="C30" s="115" t="s">
        <v>188</v>
      </c>
      <c r="D30" s="115" t="s">
        <v>167</v>
      </c>
      <c r="E30" s="116" t="s">
        <v>168</v>
      </c>
      <c r="F30" s="1"/>
    </row>
    <row r="31" spans="1:6" s="2" customFormat="1" x14ac:dyDescent="0.2">
      <c r="A31" s="129" t="s">
        <v>176</v>
      </c>
      <c r="B31" s="114">
        <v>190.44</v>
      </c>
      <c r="C31" s="115" t="s">
        <v>188</v>
      </c>
      <c r="D31" s="115" t="s">
        <v>186</v>
      </c>
      <c r="E31" s="116" t="s">
        <v>168</v>
      </c>
      <c r="F31" s="1"/>
    </row>
    <row r="32" spans="1:6" s="2" customFormat="1" x14ac:dyDescent="0.2">
      <c r="A32" s="129" t="s">
        <v>176</v>
      </c>
      <c r="B32" s="114">
        <v>110.53</v>
      </c>
      <c r="C32" s="115" t="s">
        <v>188</v>
      </c>
      <c r="D32" s="115" t="s">
        <v>170</v>
      </c>
      <c r="E32" s="116" t="s">
        <v>168</v>
      </c>
      <c r="F32" s="1"/>
    </row>
    <row r="33" spans="1:6" s="2" customFormat="1" x14ac:dyDescent="0.2">
      <c r="A33" s="129" t="s">
        <v>253</v>
      </c>
      <c r="B33" s="114">
        <v>728.02</v>
      </c>
      <c r="C33" s="115" t="s">
        <v>189</v>
      </c>
      <c r="D33" s="115" t="s">
        <v>167</v>
      </c>
      <c r="E33" s="116" t="s">
        <v>168</v>
      </c>
      <c r="F33" s="1"/>
    </row>
    <row r="34" spans="1:6" s="2" customFormat="1" x14ac:dyDescent="0.2">
      <c r="A34" s="129" t="s">
        <v>253</v>
      </c>
      <c r="B34" s="114">
        <v>724.62</v>
      </c>
      <c r="C34" s="141" t="s">
        <v>189</v>
      </c>
      <c r="D34" s="141" t="s">
        <v>186</v>
      </c>
      <c r="E34" s="116" t="s">
        <v>168</v>
      </c>
      <c r="F34" s="1"/>
    </row>
    <row r="35" spans="1:6" s="2" customFormat="1" x14ac:dyDescent="0.2">
      <c r="A35" s="129" t="s">
        <v>253</v>
      </c>
      <c r="B35" s="114">
        <v>105.65</v>
      </c>
      <c r="C35" s="115" t="s">
        <v>189</v>
      </c>
      <c r="D35" s="115" t="s">
        <v>170</v>
      </c>
      <c r="E35" s="116" t="s">
        <v>168</v>
      </c>
      <c r="F35" s="1"/>
    </row>
    <row r="36" spans="1:6" s="2" customFormat="1" x14ac:dyDescent="0.2">
      <c r="A36" s="129" t="s">
        <v>177</v>
      </c>
      <c r="B36" s="114">
        <v>500.84999999999997</v>
      </c>
      <c r="C36" s="120" t="s">
        <v>191</v>
      </c>
      <c r="D36" s="115" t="s">
        <v>167</v>
      </c>
      <c r="E36" s="116" t="s">
        <v>168</v>
      </c>
      <c r="F36" s="1"/>
    </row>
    <row r="37" spans="1:6" s="2" customFormat="1" x14ac:dyDescent="0.2">
      <c r="A37" s="129" t="s">
        <v>177</v>
      </c>
      <c r="B37" s="114">
        <v>265.16000000000003</v>
      </c>
      <c r="C37" s="120" t="s">
        <v>191</v>
      </c>
      <c r="D37" s="115" t="s">
        <v>186</v>
      </c>
      <c r="E37" s="116" t="s">
        <v>168</v>
      </c>
      <c r="F37" s="1"/>
    </row>
    <row r="38" spans="1:6" s="2" customFormat="1" x14ac:dyDescent="0.2">
      <c r="A38" s="129" t="s">
        <v>177</v>
      </c>
      <c r="B38" s="114">
        <v>208.21</v>
      </c>
      <c r="C38" s="120" t="s">
        <v>191</v>
      </c>
      <c r="D38" s="115" t="s">
        <v>170</v>
      </c>
      <c r="E38" s="116" t="s">
        <v>168</v>
      </c>
      <c r="F38" s="1"/>
    </row>
    <row r="39" spans="1:6" s="2" customFormat="1" x14ac:dyDescent="0.2">
      <c r="A39" s="113"/>
      <c r="B39" s="114"/>
      <c r="C39" s="115"/>
      <c r="D39" s="115"/>
      <c r="E39" s="116"/>
      <c r="F39" s="1"/>
    </row>
    <row r="40" spans="1:6" s="2" customFormat="1" hidden="1" x14ac:dyDescent="0.2">
      <c r="A40" s="104"/>
      <c r="B40" s="105"/>
      <c r="C40" s="106"/>
      <c r="D40" s="106"/>
      <c r="E40" s="107"/>
      <c r="F40" s="1"/>
    </row>
    <row r="41" spans="1:6" ht="19.5" customHeight="1" x14ac:dyDescent="0.2">
      <c r="A41" s="67" t="s">
        <v>122</v>
      </c>
      <c r="B41" s="68">
        <f>SUM(B27:B40)</f>
        <v>4498.13</v>
      </c>
      <c r="C41" s="124" t="str">
        <f>IF(SUBTOTAL(3,B27:B40)=SUBTOTAL(103,B27:B40),'Summary and sign-off'!$A$48,'Summary and sign-off'!$A$49)</f>
        <v>Check - there are no hidden rows with data</v>
      </c>
      <c r="D41" s="149" t="str">
        <f>IF('Summary and sign-off'!F56='Summary and sign-off'!F54,'Summary and sign-off'!A51,'Summary and sign-off'!A50)</f>
        <v>Check - each entry provides sufficient information</v>
      </c>
      <c r="E41" s="149"/>
      <c r="F41" s="16"/>
    </row>
    <row r="42" spans="1:6" ht="10.5" customHeight="1" x14ac:dyDescent="0.2">
      <c r="A42" s="16"/>
      <c r="B42" s="18"/>
      <c r="C42" s="16"/>
      <c r="D42" s="16"/>
      <c r="E42" s="16"/>
      <c r="F42" s="16"/>
    </row>
    <row r="43" spans="1:6" ht="24.75" customHeight="1" x14ac:dyDescent="0.2">
      <c r="A43" s="151" t="s">
        <v>123</v>
      </c>
      <c r="B43" s="151"/>
      <c r="C43" s="151"/>
      <c r="D43" s="151"/>
      <c r="E43" s="151"/>
      <c r="F43" s="16"/>
    </row>
    <row r="44" spans="1:6" ht="27" customHeight="1" x14ac:dyDescent="0.2">
      <c r="A44" s="23" t="s">
        <v>114</v>
      </c>
      <c r="B44" s="23" t="s">
        <v>58</v>
      </c>
      <c r="C44" s="23" t="s">
        <v>124</v>
      </c>
      <c r="D44" s="23" t="s">
        <v>125</v>
      </c>
      <c r="E44" s="23" t="s">
        <v>118</v>
      </c>
      <c r="F44" s="27"/>
    </row>
    <row r="45" spans="1:6" s="2" customFormat="1" x14ac:dyDescent="0.2">
      <c r="A45" s="113"/>
      <c r="B45" s="114"/>
      <c r="C45" s="115"/>
      <c r="D45" s="115"/>
      <c r="E45" s="116"/>
      <c r="F45" s="130"/>
    </row>
    <row r="46" spans="1:6" s="2" customFormat="1" hidden="1" x14ac:dyDescent="0.2">
      <c r="A46" s="90"/>
      <c r="B46" s="91"/>
      <c r="C46" s="92"/>
      <c r="D46" s="92"/>
      <c r="E46" s="93"/>
      <c r="F46" s="1"/>
    </row>
    <row r="47" spans="1:6" ht="19.5" customHeight="1" x14ac:dyDescent="0.2">
      <c r="A47" s="67" t="s">
        <v>126</v>
      </c>
      <c r="B47" s="68">
        <f>SUM(B45:B46)</f>
        <v>0</v>
      </c>
      <c r="C47" s="124" t="str">
        <f>IF(SUBTOTAL(3,B45:B46)=SUBTOTAL(103,B45:B46),'Summary and sign-off'!$A$48,'Summary and sign-off'!$A$49)</f>
        <v>Check - there are no hidden rows with data</v>
      </c>
      <c r="D47" s="149" t="str">
        <f>IF('Summary and sign-off'!F57='Summary and sign-off'!F54,'Summary and sign-off'!A51,'Summary and sign-off'!A50)</f>
        <v>Check - each entry provides sufficient information</v>
      </c>
      <c r="E47" s="149"/>
      <c r="F47" s="16"/>
    </row>
    <row r="48" spans="1:6" ht="10.5" customHeight="1" x14ac:dyDescent="0.2">
      <c r="A48" s="16"/>
      <c r="B48" s="55"/>
      <c r="C48" s="18"/>
      <c r="D48" s="16"/>
      <c r="E48" s="16"/>
      <c r="F48" s="16"/>
    </row>
    <row r="49" spans="1:6" ht="34.5" customHeight="1" x14ac:dyDescent="0.2">
      <c r="A49" s="30" t="s">
        <v>127</v>
      </c>
      <c r="B49" s="56">
        <f>B23+B41+B47</f>
        <v>80132.630000000019</v>
      </c>
      <c r="C49" s="31"/>
      <c r="D49" s="31"/>
      <c r="E49" s="31"/>
      <c r="F49" s="16"/>
    </row>
    <row r="50" spans="1:6" x14ac:dyDescent="0.2">
      <c r="A50" s="16"/>
      <c r="B50" s="18"/>
      <c r="C50" s="16"/>
      <c r="D50" s="16"/>
      <c r="E50" s="16"/>
      <c r="F50" s="16"/>
    </row>
    <row r="51" spans="1:6" x14ac:dyDescent="0.2">
      <c r="A51" s="17" t="s">
        <v>69</v>
      </c>
      <c r="B51" s="18"/>
      <c r="C51" s="16"/>
      <c r="D51" s="16"/>
      <c r="E51" s="16"/>
      <c r="F51" s="16"/>
    </row>
    <row r="52" spans="1:6" ht="12.6" customHeight="1" x14ac:dyDescent="0.2">
      <c r="A52" s="19" t="s">
        <v>128</v>
      </c>
      <c r="F52" s="16"/>
    </row>
    <row r="53" spans="1:6" ht="12.95" customHeight="1" x14ac:dyDescent="0.2">
      <c r="A53" s="19" t="s">
        <v>129</v>
      </c>
      <c r="B53" s="16"/>
      <c r="D53" s="16"/>
      <c r="F53" s="16"/>
    </row>
    <row r="54" spans="1:6" x14ac:dyDescent="0.2">
      <c r="A54" s="19" t="s">
        <v>130</v>
      </c>
      <c r="F54" s="16"/>
    </row>
    <row r="55" spans="1:6" x14ac:dyDescent="0.2">
      <c r="A55" s="19" t="s">
        <v>75</v>
      </c>
      <c r="B55" s="18"/>
      <c r="C55" s="16"/>
      <c r="D55" s="16"/>
      <c r="E55" s="16"/>
      <c r="F55" s="16"/>
    </row>
    <row r="56" spans="1:6" ht="12.95" customHeight="1" x14ac:dyDescent="0.2">
      <c r="A56" s="19" t="s">
        <v>131</v>
      </c>
      <c r="B56" s="16"/>
      <c r="D56" s="16"/>
      <c r="F56" s="16"/>
    </row>
    <row r="57" spans="1:6" x14ac:dyDescent="0.2">
      <c r="A57" s="19" t="s">
        <v>132</v>
      </c>
      <c r="F57" s="16"/>
    </row>
    <row r="58" spans="1:6" x14ac:dyDescent="0.2">
      <c r="A58" s="19" t="s">
        <v>133</v>
      </c>
      <c r="B58" s="19"/>
      <c r="C58" s="19"/>
      <c r="D58" s="19"/>
      <c r="F58" s="16"/>
    </row>
    <row r="59" spans="1:6" x14ac:dyDescent="0.2">
      <c r="A59" s="25"/>
      <c r="B59" s="16"/>
      <c r="C59" s="16"/>
      <c r="D59" s="16"/>
      <c r="E59" s="16"/>
      <c r="F59" s="16"/>
    </row>
    <row r="60" spans="1:6" hidden="1" x14ac:dyDescent="0.2">
      <c r="A60" s="25"/>
      <c r="B60" s="16"/>
      <c r="C60" s="16"/>
      <c r="D60" s="16"/>
      <c r="E60" s="16"/>
      <c r="F60" s="16"/>
    </row>
    <row r="61" spans="1:6" x14ac:dyDescent="0.2"/>
    <row r="62" spans="1:6" x14ac:dyDescent="0.2"/>
    <row r="63" spans="1:6" x14ac:dyDescent="0.2"/>
    <row r="64" spans="1:6" x14ac:dyDescent="0.2"/>
    <row r="65" spans="1:6" ht="12.75" hidden="1" customHeight="1" x14ac:dyDescent="0.2"/>
    <row r="66" spans="1:6" x14ac:dyDescent="0.2"/>
    <row r="67" spans="1:6" x14ac:dyDescent="0.2"/>
    <row r="68" spans="1:6" hidden="1" x14ac:dyDescent="0.2">
      <c r="A68" s="25"/>
      <c r="B68" s="16"/>
      <c r="C68" s="16"/>
      <c r="D68" s="16"/>
      <c r="E68" s="16"/>
      <c r="F68" s="16"/>
    </row>
    <row r="69" spans="1:6" hidden="1" x14ac:dyDescent="0.2">
      <c r="A69" s="25"/>
      <c r="B69" s="16"/>
      <c r="C69" s="16"/>
      <c r="D69" s="16"/>
      <c r="E69" s="16"/>
      <c r="F69" s="16"/>
    </row>
    <row r="70" spans="1:6" hidden="1" x14ac:dyDescent="0.2">
      <c r="A70" s="25"/>
      <c r="B70" s="16"/>
      <c r="C70" s="16"/>
      <c r="D70" s="16"/>
      <c r="E70" s="16"/>
      <c r="F70" s="16"/>
    </row>
    <row r="71" spans="1:6" hidden="1" x14ac:dyDescent="0.2">
      <c r="A71" s="25"/>
      <c r="B71" s="16"/>
      <c r="C71" s="16"/>
      <c r="D71" s="16"/>
      <c r="E71" s="16"/>
      <c r="F71" s="16"/>
    </row>
    <row r="72" spans="1:6" hidden="1" x14ac:dyDescent="0.2">
      <c r="A72" s="25"/>
      <c r="B72" s="16"/>
      <c r="C72" s="16"/>
      <c r="D72" s="16"/>
      <c r="E72" s="16"/>
      <c r="F72" s="16"/>
    </row>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sheetData>
  <sheetProtection formatCells="0" formatRows="0" insertColumns="0" insertRows="0" deleteRows="0"/>
  <mergeCells count="15">
    <mergeCell ref="B7:E7"/>
    <mergeCell ref="B5:E5"/>
    <mergeCell ref="D47:E47"/>
    <mergeCell ref="A1:E1"/>
    <mergeCell ref="A25:E25"/>
    <mergeCell ref="A43:E43"/>
    <mergeCell ref="B2:E2"/>
    <mergeCell ref="B3:E3"/>
    <mergeCell ref="B4:E4"/>
    <mergeCell ref="A8:E8"/>
    <mergeCell ref="A9:E9"/>
    <mergeCell ref="B6:E6"/>
    <mergeCell ref="D23:E23"/>
    <mergeCell ref="D41:E4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9:A40 A27:A29 A22 A46 A12:A17">
      <formula1>$B$4</formula1>
      <formula2>$B$5</formula2>
    </dataValidation>
    <dataValidation allowBlank="1" showInputMessage="1" showErrorMessage="1" prompt="Insert additional rows as needed:_x000a_- 'right click' on a row number (left of screen)_x000a_- select 'Insert' (this will insert a row above it)" sqref="A44 A26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5 A18:A21 A30:A38">
      <formula1>$B$4</formula1>
      <formula2>$B$5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Header>&amp;C&amp;"Calibri"&amp;10&amp;K000000 IN-CONFIDENCE&amp;1#_x000D_</oddHeader>
    <oddFooter>&amp;LCE Expense Disclosure Workbook 2018&amp;C_x000D_&amp;1#&amp;"Calibri"&amp;10&amp;K000000 IN-CONFIDENCE&amp;RWorksheet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B12:B22 B27:B40 B45:B46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40"/>
  <sheetViews>
    <sheetView zoomScaleNormal="100" workbookViewId="0">
      <selection activeCell="D34" sqref="D3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0" t="s">
        <v>105</v>
      </c>
      <c r="B1" s="150"/>
      <c r="C1" s="150"/>
      <c r="D1" s="150"/>
      <c r="E1" s="150"/>
    </row>
    <row r="2" spans="1:6" ht="21" customHeight="1" x14ac:dyDescent="0.2">
      <c r="A2" s="3" t="s">
        <v>106</v>
      </c>
      <c r="B2" s="148" t="str">
        <f>'Summary and sign-off'!B2:F2</f>
        <v>Ministry of Defence</v>
      </c>
      <c r="C2" s="148"/>
      <c r="D2" s="148"/>
      <c r="E2" s="148"/>
    </row>
    <row r="3" spans="1:6" ht="31.5" x14ac:dyDescent="0.2">
      <c r="A3" s="3" t="s">
        <v>107</v>
      </c>
      <c r="B3" s="148" t="str">
        <f>'Summary and sign-off'!B3:F3</f>
        <v>Brook Barrington</v>
      </c>
      <c r="C3" s="148"/>
      <c r="D3" s="148"/>
      <c r="E3" s="148"/>
    </row>
    <row r="4" spans="1:6" ht="21" customHeight="1" x14ac:dyDescent="0.2">
      <c r="A4" s="3" t="s">
        <v>108</v>
      </c>
      <c r="B4" s="148">
        <f>'Summary and sign-off'!B4:F4</f>
        <v>45474</v>
      </c>
      <c r="C4" s="148"/>
      <c r="D4" s="148"/>
      <c r="E4" s="148"/>
    </row>
    <row r="5" spans="1:6" ht="21" customHeight="1" x14ac:dyDescent="0.2">
      <c r="A5" s="3" t="s">
        <v>109</v>
      </c>
      <c r="B5" s="148">
        <f>'Summary and sign-off'!B5:F5</f>
        <v>45838</v>
      </c>
      <c r="C5" s="148"/>
      <c r="D5" s="148"/>
      <c r="E5" s="148"/>
    </row>
    <row r="6" spans="1:6" ht="21" customHeight="1" x14ac:dyDescent="0.2">
      <c r="A6" s="3" t="s">
        <v>110</v>
      </c>
      <c r="B6" s="145" t="s">
        <v>77</v>
      </c>
      <c r="C6" s="145"/>
      <c r="D6" s="145"/>
      <c r="E6" s="145"/>
    </row>
    <row r="7" spans="1:6" ht="21" customHeight="1" x14ac:dyDescent="0.2">
      <c r="A7" s="3" t="s">
        <v>51</v>
      </c>
      <c r="B7" s="145" t="s">
        <v>79</v>
      </c>
      <c r="C7" s="145"/>
      <c r="D7" s="145"/>
      <c r="E7" s="145"/>
    </row>
    <row r="8" spans="1:6" ht="35.25" customHeight="1" x14ac:dyDescent="0.25">
      <c r="A8" s="159" t="s">
        <v>134</v>
      </c>
      <c r="B8" s="159"/>
      <c r="C8" s="160"/>
      <c r="D8" s="160"/>
      <c r="E8" s="160"/>
      <c r="F8" s="26"/>
    </row>
    <row r="9" spans="1:6" ht="35.25" customHeight="1" x14ac:dyDescent="0.25">
      <c r="A9" s="157" t="s">
        <v>135</v>
      </c>
      <c r="B9" s="158"/>
      <c r="C9" s="158"/>
      <c r="D9" s="158"/>
      <c r="E9" s="158"/>
      <c r="F9" s="26"/>
    </row>
    <row r="10" spans="1:6" ht="27" customHeight="1" x14ac:dyDescent="0.2">
      <c r="A10" s="23" t="s">
        <v>136</v>
      </c>
      <c r="B10" s="23" t="s">
        <v>58</v>
      </c>
      <c r="C10" s="23" t="s">
        <v>137</v>
      </c>
      <c r="D10" s="23" t="s">
        <v>138</v>
      </c>
      <c r="E10" s="23" t="s">
        <v>118</v>
      </c>
      <c r="F10" s="19"/>
    </row>
    <row r="11" spans="1:6" s="2" customFormat="1" x14ac:dyDescent="0.2">
      <c r="A11" s="129">
        <v>45615</v>
      </c>
      <c r="B11" s="114">
        <v>86.96</v>
      </c>
      <c r="C11" s="127" t="s">
        <v>221</v>
      </c>
      <c r="D11" s="127" t="s">
        <v>190</v>
      </c>
      <c r="E11" s="128" t="s">
        <v>169</v>
      </c>
      <c r="F11" s="130"/>
    </row>
    <row r="12" spans="1:6" s="2" customFormat="1" x14ac:dyDescent="0.2">
      <c r="A12" s="113">
        <v>45621</v>
      </c>
      <c r="B12" s="114">
        <v>816</v>
      </c>
      <c r="C12" s="118" t="s">
        <v>222</v>
      </c>
      <c r="D12" s="118" t="s">
        <v>192</v>
      </c>
      <c r="E12" s="119" t="s">
        <v>169</v>
      </c>
      <c r="F12" s="131"/>
    </row>
    <row r="13" spans="1:6" s="2" customFormat="1" x14ac:dyDescent="0.2">
      <c r="A13" s="117">
        <v>45622</v>
      </c>
      <c r="B13" s="114">
        <v>62.61</v>
      </c>
      <c r="C13" s="127" t="s">
        <v>221</v>
      </c>
      <c r="D13" s="127" t="s">
        <v>202</v>
      </c>
      <c r="E13" s="128" t="s">
        <v>169</v>
      </c>
      <c r="F13" s="131"/>
    </row>
    <row r="14" spans="1:6" s="2" customFormat="1" x14ac:dyDescent="0.2">
      <c r="A14" s="113">
        <v>45622</v>
      </c>
      <c r="B14" s="114">
        <v>624.79</v>
      </c>
      <c r="C14" s="143" t="s">
        <v>222</v>
      </c>
      <c r="D14" s="118" t="s">
        <v>223</v>
      </c>
      <c r="E14" s="119" t="s">
        <v>169</v>
      </c>
      <c r="F14" s="131"/>
    </row>
    <row r="15" spans="1:6" s="2" customFormat="1" x14ac:dyDescent="0.2">
      <c r="A15" s="129">
        <v>45699</v>
      </c>
      <c r="B15" s="114">
        <v>47.826086956521742</v>
      </c>
      <c r="C15" s="127" t="s">
        <v>224</v>
      </c>
      <c r="D15" s="127" t="s">
        <v>190</v>
      </c>
      <c r="E15" s="128" t="s">
        <v>169</v>
      </c>
    </row>
    <row r="16" spans="1:6" s="2" customFormat="1" x14ac:dyDescent="0.2">
      <c r="A16" s="117">
        <v>45700</v>
      </c>
      <c r="B16" s="114">
        <v>163.5</v>
      </c>
      <c r="C16" s="142" t="s">
        <v>225</v>
      </c>
      <c r="D16" s="118" t="s">
        <v>203</v>
      </c>
      <c r="E16" s="119" t="s">
        <v>169</v>
      </c>
      <c r="F16" s="131"/>
    </row>
    <row r="17" spans="1:6" s="2" customFormat="1" x14ac:dyDescent="0.2">
      <c r="A17" s="113">
        <v>45712</v>
      </c>
      <c r="B17" s="114">
        <v>65.22</v>
      </c>
      <c r="C17" s="127" t="s">
        <v>226</v>
      </c>
      <c r="D17" s="127" t="s">
        <v>190</v>
      </c>
      <c r="E17" s="128" t="s">
        <v>169</v>
      </c>
    </row>
    <row r="18" spans="1:6" s="2" customFormat="1" x14ac:dyDescent="0.2">
      <c r="A18" s="113">
        <v>45838</v>
      </c>
      <c r="B18" s="114">
        <f>513.11</f>
        <v>513.11</v>
      </c>
      <c r="C18" s="143" t="s">
        <v>227</v>
      </c>
      <c r="D18" s="118" t="s">
        <v>201</v>
      </c>
      <c r="E18" s="119" t="s">
        <v>206</v>
      </c>
    </row>
    <row r="19" spans="1:6" s="2" customFormat="1" x14ac:dyDescent="0.2"/>
    <row r="20" spans="1:6" s="2" customFormat="1" x14ac:dyDescent="0.2"/>
    <row r="21" spans="1:6" ht="34.5" customHeight="1" x14ac:dyDescent="0.2">
      <c r="A21" s="51" t="s">
        <v>139</v>
      </c>
      <c r="B21" s="59">
        <f>SUM(B12:B18)</f>
        <v>2293.056086956522</v>
      </c>
      <c r="C21" s="66" t="str">
        <f>IF(SUBTOTAL(3,B12:B18)=SUBTOTAL(103,B12:B18),'Summary and sign-off'!$A$48,'Summary and sign-off'!$A$49)</f>
        <v>Check - there are no hidden rows with data</v>
      </c>
      <c r="D21" s="149" t="str">
        <f>IF('Summary and sign-off'!F58='Summary and sign-off'!F54,'Summary and sign-off'!A51,'Summary and sign-off'!A50)</f>
        <v>Check - each entry provides sufficient information</v>
      </c>
      <c r="E21" s="149"/>
      <c r="F21" s="2"/>
    </row>
    <row r="22" spans="1:6" x14ac:dyDescent="0.2">
      <c r="A22" s="17"/>
      <c r="B22" s="16"/>
      <c r="C22" s="16"/>
      <c r="D22" s="16"/>
      <c r="E22" s="16"/>
    </row>
    <row r="23" spans="1:6" x14ac:dyDescent="0.2">
      <c r="A23" s="17" t="s">
        <v>69</v>
      </c>
      <c r="B23" s="18"/>
      <c r="C23" s="16"/>
      <c r="D23" s="16"/>
      <c r="E23" s="16"/>
    </row>
    <row r="24" spans="1:6" ht="12.75" customHeight="1" x14ac:dyDescent="0.2">
      <c r="A24" s="19" t="s">
        <v>140</v>
      </c>
      <c r="B24" s="19"/>
      <c r="C24" s="19"/>
      <c r="D24" s="19"/>
      <c r="E24" s="19"/>
    </row>
    <row r="25" spans="1:6" x14ac:dyDescent="0.2">
      <c r="A25" s="19" t="s">
        <v>141</v>
      </c>
      <c r="B25" s="19"/>
      <c r="C25" s="27"/>
      <c r="D25" s="27"/>
      <c r="E25" s="27"/>
    </row>
    <row r="26" spans="1:6" x14ac:dyDescent="0.2">
      <c r="A26" s="19" t="s">
        <v>75</v>
      </c>
      <c r="B26" s="18"/>
      <c r="C26" s="16"/>
      <c r="D26" s="16"/>
      <c r="E26" s="16"/>
      <c r="F26" s="16"/>
    </row>
    <row r="27" spans="1:6" x14ac:dyDescent="0.2">
      <c r="A27" s="19" t="s">
        <v>142</v>
      </c>
      <c r="B27" s="19"/>
      <c r="C27" s="27"/>
      <c r="D27" s="27"/>
      <c r="E27" s="27"/>
    </row>
    <row r="28" spans="1:6" ht="12.75" customHeight="1" x14ac:dyDescent="0.2">
      <c r="A28" s="19" t="s">
        <v>143</v>
      </c>
      <c r="B28" s="19"/>
      <c r="C28" s="21"/>
      <c r="D28" s="21"/>
      <c r="E28" s="21"/>
    </row>
    <row r="29" spans="1:6" x14ac:dyDescent="0.2">
      <c r="A29" s="16"/>
      <c r="B29" s="16"/>
      <c r="C29" s="16"/>
      <c r="D29" s="16"/>
      <c r="E29" s="16"/>
    </row>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sheetData>
  <sheetProtection sheet="1" formatCells="0" insertRows="0" deleteRows="0"/>
  <mergeCells count="10">
    <mergeCell ref="D21:E21"/>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5 A17:A18">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Header>&amp;C&amp;"Calibri"&amp;10&amp;K000000 IN-CONFIDENCE&amp;1#_x000D_</oddHeader>
    <oddFooter>&amp;LCE Expense Disclosure Workbook 2018&amp;C_x000D_&amp;1#&amp;"Calibri"&amp;10&amp;K000000 IN-CONFIDENCE&amp;RWorksheet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45"/>
  <sheetViews>
    <sheetView zoomScale="115" zoomScaleNormal="115" workbookViewId="0">
      <selection activeCell="B13" sqref="B1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0" t="s">
        <v>105</v>
      </c>
      <c r="B1" s="150"/>
      <c r="C1" s="150"/>
      <c r="D1" s="150"/>
      <c r="E1" s="150"/>
    </row>
    <row r="2" spans="1:6" ht="21" customHeight="1" x14ac:dyDescent="0.2">
      <c r="A2" s="3" t="s">
        <v>106</v>
      </c>
      <c r="B2" s="148" t="str">
        <f>'Summary and sign-off'!B2:F2</f>
        <v>Ministry of Defence</v>
      </c>
      <c r="C2" s="148"/>
      <c r="D2" s="148"/>
      <c r="E2" s="148"/>
    </row>
    <row r="3" spans="1:6" ht="31.5" x14ac:dyDescent="0.2">
      <c r="A3" s="3" t="s">
        <v>144</v>
      </c>
      <c r="B3" s="148" t="str">
        <f>'Summary and sign-off'!B3:F3</f>
        <v>Brook Barrington</v>
      </c>
      <c r="C3" s="148"/>
      <c r="D3" s="148"/>
      <c r="E3" s="148"/>
    </row>
    <row r="4" spans="1:6" ht="21" customHeight="1" x14ac:dyDescent="0.2">
      <c r="A4" s="3" t="s">
        <v>108</v>
      </c>
      <c r="B4" s="148">
        <f>'Summary and sign-off'!B4:F4</f>
        <v>45474</v>
      </c>
      <c r="C4" s="148"/>
      <c r="D4" s="148"/>
      <c r="E4" s="148"/>
    </row>
    <row r="5" spans="1:6" ht="21" customHeight="1" x14ac:dyDescent="0.2">
      <c r="A5" s="3" t="s">
        <v>109</v>
      </c>
      <c r="B5" s="148">
        <f>'Summary and sign-off'!B5:F5</f>
        <v>45838</v>
      </c>
      <c r="C5" s="148"/>
      <c r="D5" s="148"/>
      <c r="E5" s="148"/>
    </row>
    <row r="6" spans="1:6" ht="21" customHeight="1" x14ac:dyDescent="0.2">
      <c r="A6" s="3" t="s">
        <v>110</v>
      </c>
      <c r="B6" s="145" t="s">
        <v>77</v>
      </c>
      <c r="C6" s="145"/>
      <c r="D6" s="145"/>
      <c r="E6" s="145"/>
      <c r="F6" s="22"/>
    </row>
    <row r="7" spans="1:6" ht="21" customHeight="1" x14ac:dyDescent="0.2">
      <c r="A7" s="3" t="s">
        <v>51</v>
      </c>
      <c r="B7" s="145" t="s">
        <v>79</v>
      </c>
      <c r="C7" s="145"/>
      <c r="D7" s="145"/>
      <c r="E7" s="145"/>
      <c r="F7" s="22"/>
    </row>
    <row r="8" spans="1:6" ht="35.25" customHeight="1" x14ac:dyDescent="0.2">
      <c r="A8" s="153" t="s">
        <v>145</v>
      </c>
      <c r="B8" s="153"/>
      <c r="C8" s="160"/>
      <c r="D8" s="160"/>
      <c r="E8" s="160"/>
    </row>
    <row r="9" spans="1:6" ht="35.25" customHeight="1" x14ac:dyDescent="0.2">
      <c r="A9" s="161" t="s">
        <v>146</v>
      </c>
      <c r="B9" s="162"/>
      <c r="C9" s="162"/>
      <c r="D9" s="162"/>
      <c r="E9" s="162"/>
    </row>
    <row r="10" spans="1:6" ht="27" customHeight="1" x14ac:dyDescent="0.2">
      <c r="A10" s="23" t="s">
        <v>114</v>
      </c>
      <c r="B10" s="23" t="s">
        <v>58</v>
      </c>
      <c r="C10" s="23" t="s">
        <v>147</v>
      </c>
      <c r="D10" s="23" t="s">
        <v>148</v>
      </c>
      <c r="E10" s="23" t="s">
        <v>118</v>
      </c>
      <c r="F10" s="19"/>
    </row>
    <row r="11" spans="1:6" s="2" customFormat="1" hidden="1" x14ac:dyDescent="0.2">
      <c r="A11" s="94"/>
      <c r="B11" s="91"/>
      <c r="C11" s="95"/>
      <c r="D11" s="95"/>
      <c r="E11" s="96"/>
    </row>
    <row r="12" spans="1:6" s="2" customFormat="1" x14ac:dyDescent="0.2">
      <c r="A12" s="113">
        <v>45761</v>
      </c>
      <c r="B12" s="114">
        <v>47.83</v>
      </c>
      <c r="C12" s="143" t="s">
        <v>217</v>
      </c>
      <c r="D12" s="143" t="s">
        <v>213</v>
      </c>
      <c r="E12" s="119" t="s">
        <v>169</v>
      </c>
    </row>
    <row r="13" spans="1:6" s="2" customFormat="1" x14ac:dyDescent="0.2">
      <c r="A13" s="132" t="s">
        <v>216</v>
      </c>
      <c r="B13" s="114">
        <v>1881.75</v>
      </c>
      <c r="C13" s="118" t="s">
        <v>218</v>
      </c>
      <c r="D13" s="118" t="s">
        <v>215</v>
      </c>
      <c r="E13" s="119" t="s">
        <v>214</v>
      </c>
      <c r="F13" s="131"/>
    </row>
    <row r="14" spans="1:6" s="2" customFormat="1" hidden="1" x14ac:dyDescent="0.2">
      <c r="A14" s="94"/>
      <c r="B14" s="91"/>
      <c r="C14" s="95"/>
      <c r="D14" s="95"/>
      <c r="E14" s="96"/>
    </row>
    <row r="15" spans="1:6" ht="34.5" customHeight="1" x14ac:dyDescent="0.2">
      <c r="A15" s="51" t="s">
        <v>149</v>
      </c>
      <c r="B15" s="59">
        <f>SUM(B11:B14)</f>
        <v>1929.58</v>
      </c>
      <c r="C15" s="66" t="str">
        <f>IF(SUBTOTAL(3,B11:B14)=SUBTOTAL(103,B11:B14),'Summary and sign-off'!$A$48,'Summary and sign-off'!$A$49)</f>
        <v>Check - there are no hidden rows with data</v>
      </c>
      <c r="D15" s="149" t="str">
        <f>IF('Summary and sign-off'!F59='Summary and sign-off'!F54,'Summary and sign-off'!A51,'Summary and sign-off'!A50)</f>
        <v>Check - each entry provides sufficient information</v>
      </c>
      <c r="E15" s="149"/>
    </row>
    <row r="16" spans="1:6" ht="14.1" customHeight="1" x14ac:dyDescent="0.2">
      <c r="B16" s="16"/>
      <c r="C16" s="16"/>
      <c r="D16" s="16"/>
      <c r="E16" s="16"/>
    </row>
    <row r="17" spans="1:6" x14ac:dyDescent="0.2">
      <c r="A17" s="17" t="s">
        <v>150</v>
      </c>
      <c r="B17" s="16"/>
      <c r="C17" s="16"/>
      <c r="D17" s="16"/>
      <c r="E17" s="16"/>
    </row>
    <row r="18" spans="1:6" ht="12.6" customHeight="1" x14ac:dyDescent="0.2">
      <c r="A18" s="19" t="s">
        <v>128</v>
      </c>
      <c r="B18" s="16"/>
      <c r="C18" s="16"/>
      <c r="D18" s="16"/>
      <c r="E18" s="16"/>
    </row>
    <row r="19" spans="1:6" x14ac:dyDescent="0.2">
      <c r="A19" s="19" t="s">
        <v>75</v>
      </c>
      <c r="B19" s="18"/>
      <c r="C19" s="16"/>
      <c r="D19" s="16"/>
      <c r="E19" s="16"/>
      <c r="F19" s="16"/>
    </row>
    <row r="20" spans="1:6" x14ac:dyDescent="0.2">
      <c r="A20" s="19" t="s">
        <v>142</v>
      </c>
      <c r="C20" s="16"/>
      <c r="D20" s="16"/>
      <c r="E20" s="16"/>
      <c r="F20" s="16"/>
    </row>
    <row r="21" spans="1:6" ht="12.75" customHeight="1" x14ac:dyDescent="0.2">
      <c r="A21" s="19" t="s">
        <v>143</v>
      </c>
      <c r="B21" s="24"/>
      <c r="C21" s="21"/>
      <c r="D21" s="21"/>
      <c r="E21" s="21"/>
      <c r="F21" s="21"/>
    </row>
    <row r="22" spans="1:6" x14ac:dyDescent="0.2">
      <c r="B22" s="25"/>
      <c r="C22" s="16"/>
      <c r="D22" s="16"/>
      <c r="E22" s="16"/>
    </row>
    <row r="23" spans="1:6" hidden="1" x14ac:dyDescent="0.2">
      <c r="A23" s="16"/>
      <c r="B23" s="16"/>
      <c r="C23" s="16"/>
      <c r="D23" s="16"/>
    </row>
    <row r="24" spans="1:6" ht="12.75" hidden="1" customHeight="1" x14ac:dyDescent="0.2"/>
    <row r="25" spans="1:6" hidden="1" x14ac:dyDescent="0.2">
      <c r="A25" s="16"/>
      <c r="B25" s="16"/>
      <c r="C25" s="16"/>
      <c r="D25" s="16"/>
      <c r="E25" s="16"/>
    </row>
    <row r="26" spans="1:6" hidden="1" x14ac:dyDescent="0.2">
      <c r="A26" s="16"/>
      <c r="B26" s="16"/>
      <c r="C26" s="16"/>
      <c r="D26" s="16"/>
      <c r="E26" s="16"/>
    </row>
    <row r="27" spans="1:6" hidden="1" x14ac:dyDescent="0.2">
      <c r="A27" s="16"/>
      <c r="B27" s="16"/>
      <c r="C27" s="16"/>
      <c r="D27" s="16"/>
      <c r="E27" s="16"/>
    </row>
    <row r="28" spans="1:6" hidden="1" x14ac:dyDescent="0.2">
      <c r="A28" s="16"/>
      <c r="B28" s="16"/>
      <c r="C28" s="16"/>
      <c r="D28" s="16"/>
      <c r="E28" s="16"/>
    </row>
    <row r="29" spans="1:6" hidden="1" x14ac:dyDescent="0.2">
      <c r="A29" s="16"/>
      <c r="B29" s="16"/>
      <c r="C29" s="16"/>
      <c r="D29" s="16"/>
      <c r="E29" s="16"/>
    </row>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sheet="1" formatCells="0" insertRows="0" deleteRows="0"/>
  <mergeCells count="10">
    <mergeCell ref="D15:E1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Header>&amp;C&amp;"Calibri"&amp;10&amp;K000000 IN-CONFIDENCE&amp;1#_x000D_</oddHeader>
    <oddFooter>&amp;LCE Expense Disclosure Workbook 2018&amp;C_x000D_&amp;1#&amp;"Calibri"&amp;10&amp;K000000 IN-CONFIDENCE&amp;RWorksheet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262"/>
  <sheetViews>
    <sheetView zoomScaleNormal="100" workbookViewId="0">
      <pane ySplit="10" topLeftCell="A44" activePane="bottomLeft" state="frozenSplit"/>
      <selection pane="bottomLeft" activeCell="B18" sqref="B18"/>
    </sheetView>
  </sheetViews>
  <sheetFormatPr defaultColWidth="0" defaultRowHeight="12.75" zeroHeight="1" x14ac:dyDescent="0.2"/>
  <cols>
    <col min="1" max="1" width="35.7109375" customWidth="1"/>
    <col min="2" max="2" width="46.85546875" customWidth="1"/>
    <col min="3" max="3" width="22.140625" customWidth="1"/>
    <col min="4" max="4" width="28.5703125" customWidth="1"/>
    <col min="5" max="6" width="35.7109375" customWidth="1"/>
    <col min="7" max="7" width="38" customWidth="1"/>
    <col min="8" max="10" width="9.140625" hidden="1" customWidth="1"/>
    <col min="11" max="15" width="0" hidden="1" customWidth="1"/>
  </cols>
  <sheetData>
    <row r="1" spans="1:6" ht="26.25" customHeight="1" x14ac:dyDescent="0.2">
      <c r="A1" s="150" t="s">
        <v>151</v>
      </c>
      <c r="B1" s="150"/>
      <c r="C1" s="150"/>
      <c r="D1" s="150"/>
      <c r="E1" s="150"/>
      <c r="F1" s="150"/>
    </row>
    <row r="2" spans="1:6" ht="21" customHeight="1" x14ac:dyDescent="0.2">
      <c r="A2" s="3" t="s">
        <v>106</v>
      </c>
      <c r="B2" s="148" t="str">
        <f>'Summary and sign-off'!B2:F2</f>
        <v>Ministry of Defence</v>
      </c>
      <c r="C2" s="148"/>
      <c r="D2" s="148"/>
      <c r="E2" s="148"/>
      <c r="F2" s="148"/>
    </row>
    <row r="3" spans="1:6" ht="31.5" x14ac:dyDescent="0.2">
      <c r="A3" s="3" t="s">
        <v>107</v>
      </c>
      <c r="B3" s="148" t="str">
        <f>'Summary and sign-off'!B3:F3</f>
        <v>Brook Barrington</v>
      </c>
      <c r="C3" s="148"/>
      <c r="D3" s="148"/>
      <c r="E3" s="148"/>
      <c r="F3" s="148"/>
    </row>
    <row r="4" spans="1:6" ht="21" customHeight="1" x14ac:dyDescent="0.2">
      <c r="A4" s="3" t="s">
        <v>108</v>
      </c>
      <c r="B4" s="148">
        <f>'Summary and sign-off'!B4:F4</f>
        <v>45474</v>
      </c>
      <c r="C4" s="148"/>
      <c r="D4" s="148"/>
      <c r="E4" s="148"/>
      <c r="F4" s="148"/>
    </row>
    <row r="5" spans="1:6" ht="21" customHeight="1" x14ac:dyDescent="0.2">
      <c r="A5" s="3" t="s">
        <v>109</v>
      </c>
      <c r="B5" s="148">
        <f>'Summary and sign-off'!B5:F5</f>
        <v>45838</v>
      </c>
      <c r="C5" s="148"/>
      <c r="D5" s="148"/>
      <c r="E5" s="148"/>
      <c r="F5" s="148"/>
    </row>
    <row r="6" spans="1:6" ht="21" customHeight="1" x14ac:dyDescent="0.2">
      <c r="A6" s="3" t="s">
        <v>152</v>
      </c>
      <c r="B6" s="145" t="s">
        <v>77</v>
      </c>
      <c r="C6" s="145"/>
      <c r="D6" s="145"/>
      <c r="E6" s="145"/>
      <c r="F6" s="145"/>
    </row>
    <row r="7" spans="1:6" ht="21" customHeight="1" x14ac:dyDescent="0.2">
      <c r="A7" s="3" t="s">
        <v>51</v>
      </c>
      <c r="B7" s="145" t="s">
        <v>79</v>
      </c>
      <c r="C7" s="145"/>
      <c r="D7" s="145"/>
      <c r="E7" s="145"/>
      <c r="F7" s="145"/>
    </row>
    <row r="8" spans="1:6" ht="36" customHeight="1" x14ac:dyDescent="0.2">
      <c r="A8" s="153" t="s">
        <v>153</v>
      </c>
      <c r="B8" s="153"/>
      <c r="C8" s="153"/>
      <c r="D8" s="153"/>
      <c r="E8" s="153"/>
      <c r="F8" s="153"/>
    </row>
    <row r="9" spans="1:6" ht="36" customHeight="1" x14ac:dyDescent="0.2">
      <c r="A9" s="161" t="s">
        <v>154</v>
      </c>
      <c r="B9" s="162"/>
      <c r="C9" s="162"/>
      <c r="D9" s="162"/>
      <c r="E9" s="162"/>
      <c r="F9" s="162"/>
    </row>
    <row r="10" spans="1:6" ht="39" customHeight="1" x14ac:dyDescent="0.2">
      <c r="A10" s="23" t="s">
        <v>114</v>
      </c>
      <c r="B10" s="108" t="s">
        <v>155</v>
      </c>
      <c r="C10" s="108" t="s">
        <v>156</v>
      </c>
      <c r="D10" s="108" t="s">
        <v>157</v>
      </c>
      <c r="E10" s="108" t="s">
        <v>158</v>
      </c>
      <c r="F10" s="108" t="s">
        <v>159</v>
      </c>
    </row>
    <row r="11" spans="1:6" s="2" customFormat="1" x14ac:dyDescent="0.2">
      <c r="A11" s="113">
        <v>45486</v>
      </c>
      <c r="B11" s="120" t="s">
        <v>231</v>
      </c>
      <c r="C11" s="121" t="s">
        <v>93</v>
      </c>
      <c r="D11" s="120" t="s">
        <v>230</v>
      </c>
      <c r="E11" s="122" t="s">
        <v>87</v>
      </c>
      <c r="F11" s="123"/>
    </row>
    <row r="12" spans="1:6" s="2" customFormat="1" ht="25.5" x14ac:dyDescent="0.2">
      <c r="A12" s="113">
        <v>45490</v>
      </c>
      <c r="B12" s="120" t="s">
        <v>231</v>
      </c>
      <c r="C12" s="121" t="s">
        <v>93</v>
      </c>
      <c r="D12" s="120" t="s">
        <v>230</v>
      </c>
      <c r="E12" s="122" t="s">
        <v>87</v>
      </c>
      <c r="F12" s="123" t="s">
        <v>228</v>
      </c>
    </row>
    <row r="13" spans="1:6" s="2" customFormat="1" x14ac:dyDescent="0.2">
      <c r="A13" s="113">
        <v>45497</v>
      </c>
      <c r="B13" s="120" t="s">
        <v>232</v>
      </c>
      <c r="C13" s="121" t="s">
        <v>93</v>
      </c>
      <c r="D13" s="120" t="s">
        <v>230</v>
      </c>
      <c r="E13" s="122" t="s">
        <v>88</v>
      </c>
      <c r="F13" s="123"/>
    </row>
    <row r="14" spans="1:6" s="2" customFormat="1" ht="25.5" x14ac:dyDescent="0.2">
      <c r="A14" s="113">
        <v>45504</v>
      </c>
      <c r="B14" s="120" t="s">
        <v>231</v>
      </c>
      <c r="C14" s="121" t="s">
        <v>93</v>
      </c>
      <c r="D14" s="120" t="s">
        <v>230</v>
      </c>
      <c r="E14" s="122" t="s">
        <v>87</v>
      </c>
      <c r="F14" s="123" t="s">
        <v>229</v>
      </c>
    </row>
    <row r="15" spans="1:6" s="2" customFormat="1" ht="25.5" x14ac:dyDescent="0.2">
      <c r="A15" s="113">
        <v>45523</v>
      </c>
      <c r="B15" s="120" t="s">
        <v>233</v>
      </c>
      <c r="C15" s="121" t="s">
        <v>93</v>
      </c>
      <c r="D15" s="120" t="s">
        <v>220</v>
      </c>
      <c r="E15" s="122" t="s">
        <v>87</v>
      </c>
      <c r="F15" s="123"/>
    </row>
    <row r="16" spans="1:6" s="2" customFormat="1" ht="25.5" x14ac:dyDescent="0.2">
      <c r="A16" s="113">
        <v>45530</v>
      </c>
      <c r="B16" s="120" t="s">
        <v>231</v>
      </c>
      <c r="C16" s="121" t="s">
        <v>93</v>
      </c>
      <c r="D16" s="120" t="s">
        <v>230</v>
      </c>
      <c r="E16" s="122" t="s">
        <v>87</v>
      </c>
      <c r="F16" s="123" t="s">
        <v>228</v>
      </c>
    </row>
    <row r="17" spans="1:6" s="2" customFormat="1" x14ac:dyDescent="0.2">
      <c r="A17" s="113">
        <v>45544</v>
      </c>
      <c r="B17" s="120" t="s">
        <v>254</v>
      </c>
      <c r="C17" s="121" t="s">
        <v>92</v>
      </c>
      <c r="D17" s="120" t="s">
        <v>179</v>
      </c>
      <c r="E17" s="122" t="s">
        <v>88</v>
      </c>
      <c r="F17" s="123"/>
    </row>
    <row r="18" spans="1:6" s="2" customFormat="1" x14ac:dyDescent="0.2">
      <c r="A18" s="113">
        <v>45546</v>
      </c>
      <c r="B18" s="120" t="s">
        <v>231</v>
      </c>
      <c r="C18" s="121" t="s">
        <v>93</v>
      </c>
      <c r="D18" s="120" t="s">
        <v>230</v>
      </c>
      <c r="E18" s="122" t="s">
        <v>87</v>
      </c>
      <c r="F18" s="123"/>
    </row>
    <row r="19" spans="1:6" s="2" customFormat="1" x14ac:dyDescent="0.2">
      <c r="A19" s="113">
        <v>45553</v>
      </c>
      <c r="B19" s="120" t="s">
        <v>232</v>
      </c>
      <c r="C19" s="121" t="s">
        <v>93</v>
      </c>
      <c r="D19" s="120" t="s">
        <v>235</v>
      </c>
      <c r="E19" s="122" t="s">
        <v>88</v>
      </c>
      <c r="F19" s="123"/>
    </row>
    <row r="20" spans="1:6" s="2" customFormat="1" x14ac:dyDescent="0.2">
      <c r="A20" s="113">
        <v>45553</v>
      </c>
      <c r="B20" s="120" t="s">
        <v>231</v>
      </c>
      <c r="C20" s="121" t="s">
        <v>93</v>
      </c>
      <c r="D20" s="120" t="s">
        <v>230</v>
      </c>
      <c r="E20" s="122" t="s">
        <v>87</v>
      </c>
      <c r="F20" s="123"/>
    </row>
    <row r="21" spans="1:6" s="2" customFormat="1" x14ac:dyDescent="0.2">
      <c r="A21" s="113">
        <v>45556</v>
      </c>
      <c r="B21" s="120" t="s">
        <v>236</v>
      </c>
      <c r="C21" s="121" t="s">
        <v>93</v>
      </c>
      <c r="D21" s="120" t="s">
        <v>180</v>
      </c>
      <c r="E21" s="122" t="s">
        <v>87</v>
      </c>
      <c r="F21" s="123"/>
    </row>
    <row r="22" spans="1:6" s="2" customFormat="1" ht="25.5" x14ac:dyDescent="0.2">
      <c r="A22" s="113">
        <v>45561</v>
      </c>
      <c r="B22" s="120" t="s">
        <v>231</v>
      </c>
      <c r="C22" s="121" t="s">
        <v>93</v>
      </c>
      <c r="D22" s="120" t="s">
        <v>230</v>
      </c>
      <c r="E22" s="122" t="s">
        <v>87</v>
      </c>
      <c r="F22" s="123" t="s">
        <v>229</v>
      </c>
    </row>
    <row r="23" spans="1:6" s="2" customFormat="1" x14ac:dyDescent="0.2">
      <c r="A23" s="113">
        <v>45579</v>
      </c>
      <c r="B23" s="120" t="s">
        <v>232</v>
      </c>
      <c r="C23" s="121" t="s">
        <v>93</v>
      </c>
      <c r="D23" s="120" t="s">
        <v>181</v>
      </c>
      <c r="E23" s="122" t="s">
        <v>87</v>
      </c>
      <c r="F23" s="123"/>
    </row>
    <row r="24" spans="1:6" s="2" customFormat="1" ht="25.5" x14ac:dyDescent="0.2">
      <c r="A24" s="113">
        <v>45580</v>
      </c>
      <c r="B24" s="120" t="s">
        <v>237</v>
      </c>
      <c r="C24" s="121" t="s">
        <v>92</v>
      </c>
      <c r="D24" s="120" t="s">
        <v>238</v>
      </c>
      <c r="E24" s="122" t="s">
        <v>87</v>
      </c>
      <c r="F24" s="123"/>
    </row>
    <row r="25" spans="1:6" s="2" customFormat="1" x14ac:dyDescent="0.2">
      <c r="A25" s="113">
        <v>45582</v>
      </c>
      <c r="B25" s="120" t="s">
        <v>231</v>
      </c>
      <c r="C25" s="121" t="s">
        <v>93</v>
      </c>
      <c r="D25" s="120" t="s">
        <v>230</v>
      </c>
      <c r="E25" s="122" t="s">
        <v>87</v>
      </c>
      <c r="F25" s="123"/>
    </row>
    <row r="26" spans="1:6" s="2" customFormat="1" x14ac:dyDescent="0.2">
      <c r="A26" s="113">
        <v>45594</v>
      </c>
      <c r="B26" s="120" t="s">
        <v>231</v>
      </c>
      <c r="C26" s="121" t="s">
        <v>93</v>
      </c>
      <c r="D26" s="120" t="s">
        <v>230</v>
      </c>
      <c r="E26" s="122" t="s">
        <v>87</v>
      </c>
      <c r="F26" s="123"/>
    </row>
    <row r="27" spans="1:6" s="2" customFormat="1" x14ac:dyDescent="0.2">
      <c r="A27" s="113">
        <v>45596</v>
      </c>
      <c r="B27" s="120" t="s">
        <v>231</v>
      </c>
      <c r="C27" s="121" t="s">
        <v>93</v>
      </c>
      <c r="D27" s="120" t="s">
        <v>230</v>
      </c>
      <c r="E27" s="122" t="s">
        <v>87</v>
      </c>
      <c r="F27" s="123"/>
    </row>
    <row r="28" spans="1:6" s="2" customFormat="1" x14ac:dyDescent="0.2">
      <c r="A28" s="113">
        <v>45596</v>
      </c>
      <c r="B28" s="120" t="s">
        <v>232</v>
      </c>
      <c r="C28" s="121" t="s">
        <v>93</v>
      </c>
      <c r="D28" s="120" t="s">
        <v>230</v>
      </c>
      <c r="E28" s="122" t="s">
        <v>87</v>
      </c>
      <c r="F28" s="123"/>
    </row>
    <row r="29" spans="1:6" s="2" customFormat="1" ht="25.5" x14ac:dyDescent="0.2">
      <c r="A29" s="113">
        <v>45601</v>
      </c>
      <c r="B29" s="120" t="s">
        <v>231</v>
      </c>
      <c r="C29" s="121" t="s">
        <v>93</v>
      </c>
      <c r="D29" s="120" t="s">
        <v>230</v>
      </c>
      <c r="E29" s="122" t="s">
        <v>87</v>
      </c>
      <c r="F29" s="123" t="s">
        <v>229</v>
      </c>
    </row>
    <row r="30" spans="1:6" s="2" customFormat="1" x14ac:dyDescent="0.2">
      <c r="A30" s="113">
        <v>45602</v>
      </c>
      <c r="B30" s="120" t="s">
        <v>239</v>
      </c>
      <c r="C30" s="121" t="s">
        <v>93</v>
      </c>
      <c r="D30" s="120" t="s">
        <v>230</v>
      </c>
      <c r="E30" s="122" t="s">
        <v>87</v>
      </c>
      <c r="F30" s="123"/>
    </row>
    <row r="31" spans="1:6" s="2" customFormat="1" ht="25.5" x14ac:dyDescent="0.2">
      <c r="A31" s="113">
        <v>45602</v>
      </c>
      <c r="B31" s="120" t="s">
        <v>240</v>
      </c>
      <c r="C31" s="121" t="s">
        <v>93</v>
      </c>
      <c r="D31" s="120" t="s">
        <v>241</v>
      </c>
      <c r="E31" s="122" t="s">
        <v>87</v>
      </c>
      <c r="F31" s="123"/>
    </row>
    <row r="32" spans="1:6" s="2" customFormat="1" x14ac:dyDescent="0.2">
      <c r="A32" s="113">
        <v>45608</v>
      </c>
      <c r="B32" s="120" t="s">
        <v>242</v>
      </c>
      <c r="C32" s="121" t="s">
        <v>93</v>
      </c>
      <c r="D32" s="120" t="s">
        <v>182</v>
      </c>
      <c r="E32" s="122" t="s">
        <v>87</v>
      </c>
      <c r="F32" s="123"/>
    </row>
    <row r="33" spans="1:6" s="2" customFormat="1" ht="25.5" x14ac:dyDescent="0.2">
      <c r="A33" s="113">
        <v>45615</v>
      </c>
      <c r="B33" s="120" t="s">
        <v>231</v>
      </c>
      <c r="C33" s="121" t="s">
        <v>93</v>
      </c>
      <c r="D33" s="120" t="s">
        <v>183</v>
      </c>
      <c r="E33" s="122" t="s">
        <v>87</v>
      </c>
      <c r="F33" s="123"/>
    </row>
    <row r="34" spans="1:6" s="2" customFormat="1" x14ac:dyDescent="0.2">
      <c r="A34" s="113">
        <v>45616</v>
      </c>
      <c r="B34" s="120" t="s">
        <v>231</v>
      </c>
      <c r="C34" s="121" t="s">
        <v>93</v>
      </c>
      <c r="D34" s="120" t="s">
        <v>230</v>
      </c>
      <c r="E34" s="122" t="s">
        <v>87</v>
      </c>
      <c r="F34" s="123"/>
    </row>
    <row r="35" spans="1:6" s="2" customFormat="1" x14ac:dyDescent="0.2">
      <c r="A35" s="113">
        <v>45633</v>
      </c>
      <c r="B35" s="120" t="s">
        <v>243</v>
      </c>
      <c r="C35" s="121" t="s">
        <v>93</v>
      </c>
      <c r="D35" s="120" t="s">
        <v>230</v>
      </c>
      <c r="E35" s="122" t="s">
        <v>87</v>
      </c>
      <c r="F35" s="123"/>
    </row>
    <row r="36" spans="1:6" s="2" customFormat="1" ht="25.5" x14ac:dyDescent="0.2">
      <c r="A36" s="113">
        <v>45638</v>
      </c>
      <c r="B36" s="120" t="s">
        <v>244</v>
      </c>
      <c r="C36" s="121" t="s">
        <v>93</v>
      </c>
      <c r="D36" s="120" t="s">
        <v>234</v>
      </c>
      <c r="E36" s="122" t="s">
        <v>87</v>
      </c>
      <c r="F36" s="123" t="s">
        <v>228</v>
      </c>
    </row>
    <row r="37" spans="1:6" s="2" customFormat="1" x14ac:dyDescent="0.2">
      <c r="A37" s="113">
        <v>45643</v>
      </c>
      <c r="B37" s="120" t="s">
        <v>245</v>
      </c>
      <c r="C37" s="121" t="s">
        <v>93</v>
      </c>
      <c r="D37" s="120" t="s">
        <v>230</v>
      </c>
      <c r="E37" s="122" t="s">
        <v>87</v>
      </c>
      <c r="F37" s="123"/>
    </row>
    <row r="38" spans="1:6" s="2" customFormat="1" x14ac:dyDescent="0.2">
      <c r="A38" s="113">
        <v>45644</v>
      </c>
      <c r="B38" s="120" t="s">
        <v>246</v>
      </c>
      <c r="C38" s="121" t="s">
        <v>92</v>
      </c>
      <c r="D38" s="120" t="s">
        <v>184</v>
      </c>
      <c r="E38" s="122" t="s">
        <v>87</v>
      </c>
      <c r="F38" s="123"/>
    </row>
    <row r="39" spans="1:6" s="2" customFormat="1" ht="25.5" x14ac:dyDescent="0.2">
      <c r="A39" s="113">
        <v>45672</v>
      </c>
      <c r="B39" s="120" t="s">
        <v>231</v>
      </c>
      <c r="C39" s="121" t="s">
        <v>93</v>
      </c>
      <c r="D39" s="120" t="s">
        <v>230</v>
      </c>
      <c r="E39" s="122" t="s">
        <v>87</v>
      </c>
      <c r="F39" s="123" t="s">
        <v>228</v>
      </c>
    </row>
    <row r="40" spans="1:6" s="2" customFormat="1" x14ac:dyDescent="0.2">
      <c r="A40" s="113">
        <v>45707</v>
      </c>
      <c r="B40" s="120" t="s">
        <v>185</v>
      </c>
      <c r="C40" s="121" t="s">
        <v>93</v>
      </c>
      <c r="D40" s="120" t="s">
        <v>247</v>
      </c>
      <c r="E40" s="122" t="s">
        <v>91</v>
      </c>
      <c r="F40" s="123"/>
    </row>
    <row r="41" spans="1:6" s="2" customFormat="1" x14ac:dyDescent="0.2">
      <c r="A41" s="113">
        <v>45729</v>
      </c>
      <c r="B41" s="120" t="s">
        <v>231</v>
      </c>
      <c r="C41" s="121" t="s">
        <v>93</v>
      </c>
      <c r="D41" s="120" t="s">
        <v>230</v>
      </c>
      <c r="E41" s="122" t="s">
        <v>87</v>
      </c>
      <c r="F41" s="123"/>
    </row>
    <row r="42" spans="1:6" s="2" customFormat="1" x14ac:dyDescent="0.2">
      <c r="A42" s="113">
        <v>45744</v>
      </c>
      <c r="B42" s="120" t="s">
        <v>248</v>
      </c>
      <c r="C42" s="121" t="s">
        <v>93</v>
      </c>
      <c r="D42" s="120" t="s">
        <v>234</v>
      </c>
      <c r="E42" s="122" t="s">
        <v>88</v>
      </c>
      <c r="F42" s="123"/>
    </row>
    <row r="43" spans="1:6" s="2" customFormat="1" x14ac:dyDescent="0.2">
      <c r="A43" s="113">
        <v>45747</v>
      </c>
      <c r="B43" s="120" t="s">
        <v>249</v>
      </c>
      <c r="C43" s="121" t="s">
        <v>93</v>
      </c>
      <c r="D43" s="120" t="s">
        <v>193</v>
      </c>
      <c r="E43" s="122" t="s">
        <v>87</v>
      </c>
      <c r="F43" s="123"/>
    </row>
    <row r="44" spans="1:6" s="2" customFormat="1" ht="14.25" customHeight="1" x14ac:dyDescent="0.2">
      <c r="A44" s="113">
        <v>45777</v>
      </c>
      <c r="B44" s="120" t="s">
        <v>231</v>
      </c>
      <c r="C44" s="121" t="s">
        <v>93</v>
      </c>
      <c r="D44" s="120" t="s">
        <v>230</v>
      </c>
      <c r="E44" s="122" t="s">
        <v>87</v>
      </c>
      <c r="F44" s="123"/>
    </row>
    <row r="45" spans="1:6" s="2" customFormat="1" ht="25.5" x14ac:dyDescent="0.2">
      <c r="A45" s="113">
        <v>45785</v>
      </c>
      <c r="B45" s="120" t="s">
        <v>194</v>
      </c>
      <c r="C45" s="121" t="s">
        <v>93</v>
      </c>
      <c r="D45" s="120" t="s">
        <v>195</v>
      </c>
      <c r="E45" s="122" t="s">
        <v>87</v>
      </c>
      <c r="F45" s="123"/>
    </row>
    <row r="46" spans="1:6" s="2" customFormat="1" x14ac:dyDescent="0.2">
      <c r="A46" s="113">
        <v>45785</v>
      </c>
      <c r="B46" s="120" t="s">
        <v>236</v>
      </c>
      <c r="C46" s="121" t="s">
        <v>93</v>
      </c>
      <c r="D46" s="120" t="s">
        <v>234</v>
      </c>
      <c r="E46" s="122" t="s">
        <v>87</v>
      </c>
      <c r="F46" s="123"/>
    </row>
    <row r="47" spans="1:6" s="2" customFormat="1" x14ac:dyDescent="0.2">
      <c r="A47" s="113">
        <v>45792</v>
      </c>
      <c r="B47" s="120" t="s">
        <v>231</v>
      </c>
      <c r="C47" s="121" t="s">
        <v>93</v>
      </c>
      <c r="D47" s="120" t="s">
        <v>230</v>
      </c>
      <c r="E47" s="122" t="s">
        <v>87</v>
      </c>
      <c r="F47" s="123"/>
    </row>
    <row r="48" spans="1:6" s="2" customFormat="1" x14ac:dyDescent="0.2">
      <c r="A48" s="113">
        <v>45792</v>
      </c>
      <c r="B48" s="120" t="s">
        <v>237</v>
      </c>
      <c r="C48" s="121" t="s">
        <v>92</v>
      </c>
      <c r="D48" s="120" t="s">
        <v>251</v>
      </c>
      <c r="E48" s="122" t="s">
        <v>88</v>
      </c>
      <c r="F48" s="123"/>
    </row>
    <row r="49" spans="1:7" s="2" customFormat="1" x14ac:dyDescent="0.2">
      <c r="A49" s="113">
        <v>45794</v>
      </c>
      <c r="B49" s="120" t="s">
        <v>237</v>
      </c>
      <c r="C49" s="121" t="s">
        <v>93</v>
      </c>
      <c r="D49" s="120" t="s">
        <v>250</v>
      </c>
      <c r="E49" s="122" t="s">
        <v>87</v>
      </c>
      <c r="F49" s="123"/>
    </row>
    <row r="50" spans="1:7" s="2" customFormat="1" x14ac:dyDescent="0.2">
      <c r="A50" s="113">
        <v>45797</v>
      </c>
      <c r="B50" s="120" t="s">
        <v>231</v>
      </c>
      <c r="C50" s="121" t="s">
        <v>93</v>
      </c>
      <c r="D50" s="121" t="s">
        <v>250</v>
      </c>
      <c r="E50" s="122" t="s">
        <v>87</v>
      </c>
      <c r="F50" s="123"/>
    </row>
    <row r="51" spans="1:7" s="2" customFormat="1" x14ac:dyDescent="0.2">
      <c r="A51" s="113">
        <v>45811</v>
      </c>
      <c r="B51" s="120" t="s">
        <v>231</v>
      </c>
      <c r="C51" s="121" t="s">
        <v>92</v>
      </c>
      <c r="D51" s="120" t="s">
        <v>199</v>
      </c>
      <c r="E51" s="122" t="s">
        <v>87</v>
      </c>
      <c r="F51" s="123"/>
    </row>
    <row r="52" spans="1:7" s="2" customFormat="1" x14ac:dyDescent="0.2">
      <c r="A52" s="113">
        <v>45813</v>
      </c>
      <c r="B52" s="120" t="s">
        <v>231</v>
      </c>
      <c r="C52" s="121" t="s">
        <v>93</v>
      </c>
      <c r="D52" s="120" t="s">
        <v>230</v>
      </c>
      <c r="E52" s="122" t="s">
        <v>87</v>
      </c>
      <c r="F52" s="123"/>
    </row>
    <row r="53" spans="1:7" s="2" customFormat="1" x14ac:dyDescent="0.2">
      <c r="A53" s="113">
        <v>45813</v>
      </c>
      <c r="B53" s="120" t="s">
        <v>252</v>
      </c>
      <c r="C53" s="121" t="s">
        <v>93</v>
      </c>
      <c r="D53" s="120" t="s">
        <v>219</v>
      </c>
      <c r="E53" s="122" t="s">
        <v>87</v>
      </c>
      <c r="F53" s="123"/>
    </row>
    <row r="54" spans="1:7" s="2" customFormat="1" x14ac:dyDescent="0.2">
      <c r="A54" s="113">
        <v>45814</v>
      </c>
      <c r="B54" s="120" t="s">
        <v>231</v>
      </c>
      <c r="C54" s="121" t="s">
        <v>93</v>
      </c>
      <c r="D54" s="120" t="s">
        <v>230</v>
      </c>
      <c r="E54" s="122" t="s">
        <v>87</v>
      </c>
      <c r="F54" s="123"/>
    </row>
    <row r="55" spans="1:7" s="2" customFormat="1" x14ac:dyDescent="0.2">
      <c r="A55" s="113">
        <v>45819</v>
      </c>
      <c r="B55" s="120" t="s">
        <v>231</v>
      </c>
      <c r="C55" s="121" t="s">
        <v>93</v>
      </c>
      <c r="D55" s="120" t="s">
        <v>200</v>
      </c>
      <c r="E55" s="122" t="s">
        <v>87</v>
      </c>
      <c r="F55" s="123"/>
    </row>
    <row r="56" spans="1:7" s="2" customFormat="1" x14ac:dyDescent="0.2">
      <c r="A56" s="113">
        <v>45820</v>
      </c>
      <c r="B56" s="120" t="s">
        <v>231</v>
      </c>
      <c r="C56" s="121" t="s">
        <v>93</v>
      </c>
      <c r="D56" s="120" t="s">
        <v>230</v>
      </c>
      <c r="E56" s="122" t="s">
        <v>87</v>
      </c>
      <c r="F56" s="123"/>
    </row>
    <row r="57" spans="1:7" s="2" customFormat="1" ht="13.5" customHeight="1" x14ac:dyDescent="0.2">
      <c r="A57" s="113">
        <v>45824</v>
      </c>
      <c r="B57" s="120" t="s">
        <v>231</v>
      </c>
      <c r="C57" s="121" t="s">
        <v>93</v>
      </c>
      <c r="D57" s="120" t="s">
        <v>234</v>
      </c>
      <c r="E57" s="122" t="s">
        <v>87</v>
      </c>
      <c r="F57" s="123"/>
    </row>
    <row r="58" spans="1:7" s="2" customFormat="1" x14ac:dyDescent="0.2">
      <c r="A58" s="113">
        <v>45834</v>
      </c>
      <c r="B58" s="120" t="s">
        <v>231</v>
      </c>
      <c r="C58" s="121" t="s">
        <v>93</v>
      </c>
      <c r="D58" s="120" t="s">
        <v>230</v>
      </c>
      <c r="E58" s="122" t="s">
        <v>87</v>
      </c>
      <c r="F58" s="123"/>
    </row>
    <row r="59" spans="1:7" s="2" customFormat="1" hidden="1" x14ac:dyDescent="0.2">
      <c r="A59" s="90"/>
      <c r="B59" s="95"/>
      <c r="C59" s="97"/>
      <c r="D59" s="95"/>
      <c r="E59" s="98"/>
      <c r="F59" s="96"/>
    </row>
    <row r="60" spans="1:7" ht="34.5" customHeight="1" x14ac:dyDescent="0.2">
      <c r="A60" s="109" t="s">
        <v>160</v>
      </c>
      <c r="B60" s="110" t="s">
        <v>161</v>
      </c>
      <c r="C60" s="111">
        <f>C61+C62</f>
        <v>48</v>
      </c>
      <c r="D60" s="112" t="str">
        <f>IF(SUBTOTAL(3,C11:C59)=SUBTOTAL(103,C11:C59),'Summary and sign-off'!$A$48,'Summary and sign-off'!$A$49)</f>
        <v>Check - there are no hidden rows with data</v>
      </c>
      <c r="E60" s="149" t="str">
        <f>IF('Summary and sign-off'!F60='Summary and sign-off'!F54,'Summary and sign-off'!A52,'Summary and sign-off'!A50)</f>
        <v>Check - each entry provides sufficient information</v>
      </c>
      <c r="F60" s="149"/>
      <c r="G60" s="2"/>
    </row>
    <row r="61" spans="1:7" ht="25.5" customHeight="1" x14ac:dyDescent="0.25">
      <c r="A61" s="52"/>
      <c r="B61" s="53" t="s">
        <v>92</v>
      </c>
      <c r="C61" s="54">
        <f>COUNTIF(C11:C59,'Summary and sign-off'!A45)</f>
        <v>5</v>
      </c>
      <c r="D61" s="13"/>
      <c r="E61" s="14"/>
      <c r="F61" s="15"/>
    </row>
    <row r="62" spans="1:7" ht="25.5" customHeight="1" x14ac:dyDescent="0.25">
      <c r="A62" s="52"/>
      <c r="B62" s="53" t="s">
        <v>93</v>
      </c>
      <c r="C62" s="54">
        <f>COUNTIF(C11:C59,'Summary and sign-off'!A46)</f>
        <v>43</v>
      </c>
      <c r="D62" s="13"/>
      <c r="E62" s="14"/>
      <c r="F62" s="15"/>
    </row>
    <row r="63" spans="1:7" x14ac:dyDescent="0.2">
      <c r="A63" s="16"/>
      <c r="B63" s="17"/>
      <c r="C63" s="16"/>
      <c r="D63" s="18"/>
      <c r="E63" s="18"/>
      <c r="F63" s="16"/>
    </row>
    <row r="64" spans="1:7" x14ac:dyDescent="0.2">
      <c r="A64" s="17" t="s">
        <v>150</v>
      </c>
      <c r="B64" s="17"/>
      <c r="C64" s="17"/>
      <c r="D64" s="17"/>
      <c r="E64" s="17"/>
      <c r="F64" s="17"/>
    </row>
    <row r="65" spans="1:6" ht="12.6" customHeight="1" x14ac:dyDescent="0.2">
      <c r="A65" s="19" t="s">
        <v>128</v>
      </c>
      <c r="B65" s="16"/>
      <c r="C65" s="16"/>
      <c r="D65" s="16"/>
      <c r="E65" s="16"/>
    </row>
    <row r="66" spans="1:6" x14ac:dyDescent="0.2">
      <c r="A66" s="19" t="s">
        <v>75</v>
      </c>
      <c r="B66" s="18"/>
      <c r="C66" s="16"/>
      <c r="D66" s="16"/>
      <c r="E66" s="16"/>
      <c r="F66" s="16"/>
    </row>
    <row r="67" spans="1:6" x14ac:dyDescent="0.2">
      <c r="A67" s="19" t="s">
        <v>162</v>
      </c>
      <c r="B67" s="20"/>
      <c r="C67" s="20"/>
      <c r="D67" s="20"/>
      <c r="E67" s="20"/>
      <c r="F67" s="20"/>
    </row>
    <row r="68" spans="1:6" ht="12.75" customHeight="1" x14ac:dyDescent="0.2">
      <c r="A68" s="19" t="s">
        <v>163</v>
      </c>
      <c r="B68" s="16"/>
      <c r="C68" s="16"/>
      <c r="D68" s="16"/>
      <c r="E68" s="16"/>
      <c r="F68" s="16"/>
    </row>
    <row r="69" spans="1:6" ht="12.95" customHeight="1" x14ac:dyDescent="0.2">
      <c r="A69" s="19" t="s">
        <v>164</v>
      </c>
      <c r="B69" s="16"/>
      <c r="C69" s="16"/>
      <c r="D69" s="16"/>
      <c r="E69" s="16"/>
      <c r="F69" s="16"/>
    </row>
    <row r="70" spans="1:6" x14ac:dyDescent="0.2">
      <c r="A70" s="19" t="s">
        <v>165</v>
      </c>
      <c r="C70" s="16"/>
      <c r="D70" s="16"/>
      <c r="E70" s="16"/>
      <c r="F70" s="16"/>
    </row>
    <row r="71" spans="1:6" ht="12.75" customHeight="1" x14ac:dyDescent="0.2">
      <c r="A71" s="19" t="s">
        <v>143</v>
      </c>
      <c r="B71" s="19"/>
      <c r="C71" s="21"/>
      <c r="D71" s="21"/>
      <c r="E71" s="21"/>
      <c r="F71" s="21"/>
    </row>
    <row r="72" spans="1:6" ht="12.75" customHeight="1" x14ac:dyDescent="0.2">
      <c r="A72" s="19"/>
      <c r="B72" s="19"/>
      <c r="C72" s="21"/>
      <c r="D72" s="21"/>
      <c r="E72" s="21"/>
      <c r="F72" s="21"/>
    </row>
    <row r="73" spans="1:6" ht="12.75" hidden="1" customHeight="1" x14ac:dyDescent="0.2">
      <c r="A73" s="19"/>
      <c r="B73" s="19"/>
      <c r="C73" s="21"/>
      <c r="D73" s="21"/>
      <c r="E73" s="21"/>
      <c r="F73" s="21"/>
    </row>
    <row r="74" spans="1:6" x14ac:dyDescent="0.2"/>
    <row r="75" spans="1:6" x14ac:dyDescent="0.2"/>
    <row r="76" spans="1:6" hidden="1" x14ac:dyDescent="0.2">
      <c r="A76" s="17"/>
      <c r="B76" s="17"/>
      <c r="C76" s="17"/>
      <c r="D76" s="17"/>
      <c r="E76" s="17"/>
      <c r="F76" s="17"/>
    </row>
    <row r="77" spans="1:6" hidden="1" x14ac:dyDescent="0.2">
      <c r="A77" s="17"/>
      <c r="B77" s="17"/>
      <c r="C77" s="17"/>
      <c r="D77" s="17"/>
      <c r="E77" s="17"/>
      <c r="F77" s="17"/>
    </row>
    <row r="78" spans="1:6" hidden="1" x14ac:dyDescent="0.2">
      <c r="A78" s="17"/>
      <c r="B78" s="17"/>
      <c r="C78" s="17"/>
      <c r="D78" s="17"/>
      <c r="E78" s="17"/>
      <c r="F78" s="17"/>
    </row>
    <row r="79" spans="1:6" hidden="1" x14ac:dyDescent="0.2">
      <c r="A79" s="17"/>
      <c r="B79" s="17"/>
      <c r="C79" s="17"/>
      <c r="D79" s="17"/>
      <c r="E79" s="17"/>
      <c r="F79" s="17"/>
    </row>
    <row r="80" spans="1:6" hidden="1" x14ac:dyDescent="0.2">
      <c r="A80" s="17"/>
      <c r="B80" s="17"/>
      <c r="C80" s="17"/>
      <c r="D80" s="17"/>
      <c r="E80" s="17"/>
      <c r="F80" s="17"/>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sheetData>
  <sheetProtection formatCells="0" insertRows="0" deleteRows="0"/>
  <dataConsolidate/>
  <mergeCells count="10">
    <mergeCell ref="E60:F60"/>
    <mergeCell ref="A8:F8"/>
    <mergeCell ref="A1:F1"/>
    <mergeCell ref="A9:F9"/>
    <mergeCell ref="B2:F2"/>
    <mergeCell ref="B3:F3"/>
    <mergeCell ref="B4:F4"/>
    <mergeCell ref="B7:F7"/>
    <mergeCell ref="B5:F5"/>
    <mergeCell ref="B6:F6"/>
  </mergeCells>
  <phoneticPr fontId="37" type="noConversion"/>
  <dataValidations xWindow="1213" yWindow="94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9">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58">
      <formula1>$B$4</formula1>
      <formula2>$B$5</formula2>
    </dataValidation>
  </dataValidations>
  <printOptions gridLines="1"/>
  <pageMargins left="0.70866141732283472" right="0.70866141732283472" top="0.74803149606299213" bottom="0.74803149606299213" header="0.31496062992125984" footer="0.31496062992125984"/>
  <pageSetup paperSize="9" scale="65" fitToHeight="0" orientation="landscape" r:id="rId1"/>
  <headerFooter alignWithMargins="0">
    <oddHeader>&amp;C&amp;"Calibri"&amp;10&amp;K000000 IN-CONFIDENCE&amp;1#_x000D_</oddHeader>
    <oddFooter>&amp;LCE Expense Disclosure Workbook 2018&amp;C_x000D_&amp;1#&amp;"Calibri"&amp;10&amp;K000000 IN-CONFIDENCE&amp;RWorksheet - Gifts and benefits</oddFooter>
  </headerFooter>
  <legacyDrawing r:id="rId2"/>
  <extLst>
    <ext xmlns:x14="http://schemas.microsoft.com/office/spreadsheetml/2009/9/main" uri="{CCE6A557-97BC-4b89-ADB6-D9C93CAAB3DF}">
      <x14:dataValidations xmlns:xm="http://schemas.microsoft.com/office/excel/2006/main" xWindow="1213" yWindow="943"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C11:C59</xm:sqref>
        </x14:dataValidation>
        <x14:dataValidation type="list" errorStyle="information" operator="greaterThan" allowBlank="1" showInputMessage="1" prompt="Provide specific $ value if possible">
          <x14:formula1>
            <xm:f>'Summary and sign-off'!$A$39:$A$44</xm:f>
          </x14:formula1>
          <xm:sqref>E11:E59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http://www.w3.org/XML/1998/namespace"/>
    <ds:schemaRef ds:uri="http://schemas.microsoft.com/office/infopath/2007/PartnerControls"/>
    <ds:schemaRef ds:uri="http://purl.org/dc/terms/"/>
    <ds:schemaRef ds:uri="http://schemas.microsoft.com/office/2006/metadata/properties"/>
    <ds:schemaRef ds:uri="http://purl.org/dc/elements/1.1/"/>
    <ds:schemaRef ds:uri="http://schemas.openxmlformats.org/package/2006/metadata/core-properties"/>
    <ds:schemaRef ds:uri="12165527-d881-4234-97f9-ee139a3f0c31"/>
    <ds:schemaRef ds:uri="http://purl.org/dc/dcmitype/"/>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Adrian MacGregor</cp:lastModifiedBy>
  <cp:revision/>
  <cp:lastPrinted>2023-11-15T21:01:28Z</cp:lastPrinted>
  <dcterms:created xsi:type="dcterms:W3CDTF">2010-10-17T20:59:02Z</dcterms:created>
  <dcterms:modified xsi:type="dcterms:W3CDTF">2025-07-31T00:23:02Z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612ce70b-7a56-45e3-810a-b5be63227693_Enabled">
    <vt:lpwstr>true</vt:lpwstr>
  </property>
  <property fmtid="{D5CDD505-2E9C-101B-9397-08002B2CF9AE}" pid="12" name="MSIP_Label_612ce70b-7a56-45e3-810a-b5be63227693_SetDate">
    <vt:lpwstr>2025-02-17T20:28:35Z</vt:lpwstr>
  </property>
  <property fmtid="{D5CDD505-2E9C-101B-9397-08002B2CF9AE}" pid="13" name="MSIP_Label_612ce70b-7a56-45e3-810a-b5be63227693_Method">
    <vt:lpwstr>Privileged</vt:lpwstr>
  </property>
  <property fmtid="{D5CDD505-2E9C-101B-9397-08002B2CF9AE}" pid="14" name="MSIP_Label_612ce70b-7a56-45e3-810a-b5be63227693_Name">
    <vt:lpwstr>IN-CONFIDENCE (General)</vt:lpwstr>
  </property>
  <property fmtid="{D5CDD505-2E9C-101B-9397-08002B2CF9AE}" pid="15" name="MSIP_Label_612ce70b-7a56-45e3-810a-b5be63227693_SiteId">
    <vt:lpwstr>5f93a2cf-4cc4-49d6-9ef9-d78a67690390</vt:lpwstr>
  </property>
  <property fmtid="{D5CDD505-2E9C-101B-9397-08002B2CF9AE}" pid="16" name="MSIP_Label_612ce70b-7a56-45e3-810a-b5be63227693_ActionId">
    <vt:lpwstr>76453762-d0eb-4398-b9ac-d3ff2313bd36</vt:lpwstr>
  </property>
  <property fmtid="{D5CDD505-2E9C-101B-9397-08002B2CF9AE}" pid="17" name="MSIP_Label_612ce70b-7a56-45e3-810a-b5be63227693_ContentBits">
    <vt:lpwstr>3</vt:lpwstr>
  </property>
</Properties>
</file>