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XHOME\Home-W\w1050315.nzdf\Downloads\"/>
    </mc:Choice>
  </mc:AlternateContent>
  <bookViews>
    <workbookView xWindow="-105" yWindow="-105" windowWidth="28995" windowHeight="15675"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expenses'!$A$1:$E$26</definedName>
    <definedName name="_xlnm.Print_Area" localSheetId="5">'Gifts and benefits'!$A$1:$F$71</definedName>
    <definedName name="_xlnm.Print_Area" localSheetId="0">'Guidance for agencies'!$A$1:$A$58</definedName>
    <definedName name="_xlnm.Print_Area" localSheetId="3">Hospitality!$A$1:$E$26</definedName>
    <definedName name="_xlnm.Print_Area" localSheetId="1">'Summary and sign-off'!$A$1:$F$23</definedName>
    <definedName name="_xlnm.Print_Area" localSheetId="2">Travel!$A$1:$E$92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3" l="1"/>
  <c r="B36" i="1"/>
  <c r="B37" i="1"/>
  <c r="B15" i="1" l="1"/>
  <c r="B22" i="1" l="1"/>
  <c r="B30" i="1" l="1"/>
  <c r="B13" i="1" l="1"/>
  <c r="D60" i="4" l="1"/>
  <c r="C20" i="3"/>
  <c r="C19" i="2"/>
  <c r="C60" i="1"/>
  <c r="C81" i="1"/>
  <c r="C41" i="1"/>
  <c r="B6" i="13" l="1"/>
  <c r="E60" i="13"/>
  <c r="C60" i="13"/>
  <c r="C62" i="4"/>
  <c r="C61" i="4"/>
  <c r="B60" i="13" l="1"/>
  <c r="B59" i="13"/>
  <c r="D59" i="13"/>
  <c r="B58" i="13"/>
  <c r="D58" i="13"/>
  <c r="D57" i="13"/>
  <c r="B57" i="13"/>
  <c r="D56" i="13"/>
  <c r="B56" i="13"/>
  <c r="D55" i="13"/>
  <c r="B55" i="13"/>
  <c r="B2" i="4"/>
  <c r="B3" i="4"/>
  <c r="B2" i="3"/>
  <c r="B3" i="3"/>
  <c r="B2" i="2"/>
  <c r="B3" i="2"/>
  <c r="B2" i="1"/>
  <c r="B3" i="1"/>
  <c r="F58" i="13" l="1"/>
  <c r="D19" i="2" s="1"/>
  <c r="F60" i="13"/>
  <c r="E60" i="4" s="1"/>
  <c r="F59" i="13"/>
  <c r="D20" i="3" s="1"/>
  <c r="F57" i="13"/>
  <c r="D81" i="1" s="1"/>
  <c r="F56" i="13"/>
  <c r="D60" i="1" s="1"/>
  <c r="F55" i="13"/>
  <c r="D41" i="1" s="1"/>
  <c r="C13" i="13"/>
  <c r="C12" i="13"/>
  <c r="C11" i="13"/>
  <c r="C16" i="13" l="1"/>
  <c r="C17" i="13"/>
  <c r="B5" i="4" l="1"/>
  <c r="B4" i="4"/>
  <c r="B5" i="3"/>
  <c r="B4" i="3"/>
  <c r="B5" i="2"/>
  <c r="B4" i="2"/>
  <c r="B5" i="1"/>
  <c r="B4" i="1"/>
  <c r="C15" i="13" l="1"/>
  <c r="F12" i="13" l="1"/>
  <c r="C60" i="4"/>
  <c r="F11" i="13" s="1"/>
  <c r="F13" i="13" l="1"/>
  <c r="B81" i="1"/>
  <c r="B17" i="13" s="1"/>
  <c r="B60" i="1"/>
  <c r="B16" i="13" s="1"/>
  <c r="B41" i="1"/>
  <c r="B15" i="13" s="1"/>
  <c r="B11" i="13" l="1"/>
  <c r="B20" i="3"/>
  <c r="B13" i="13" s="1"/>
  <c r="B19" i="2"/>
  <c r="B12" i="13" s="1"/>
  <c r="B83" i="1" l="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44" authorId="0" shapeId="0">
      <text>
        <r>
          <rPr>
            <sz val="9"/>
            <color indexed="81"/>
            <rFont val="Tahoma"/>
            <family val="2"/>
          </rPr>
          <t xml:space="preserve">
Insert additional rows as needed:
- 'right click' on a row number (left of screen)
- select 'Insert' (this will insert a row above it)
</t>
        </r>
      </text>
    </comment>
    <comment ref="A63"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<sst xmlns="http://schemas.openxmlformats.org/spreadsheetml/2006/main" count="651" uniqueCount="371">
  <si>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</si>
  <si>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</si>
  <si>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</si>
  <si>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</si>
  <si>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</si>
  <si>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</si>
  <si>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</si>
  <si>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</si>
  <si>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</si>
  <si>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</si>
  <si>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</si>
  <si>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</si>
  <si>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</si>
  <si>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</si>
  <si>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</si>
  <si>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</si>
  <si>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</si>
  <si>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</si>
  <si>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</si>
  <si>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</si>
  <si>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</si>
  <si>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</si>
  <si>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</si>
  <si>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</si>
  <si>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</si>
  <si>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</si>
  <si>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</si>
  <si>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</si>
  <si>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</si>
  <si>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</si>
  <si>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</si>
  <si>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</si>
  <si>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</si>
  <si>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</si>
  <si>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</si>
  <si>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</si>
  <si>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</si>
  <si>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</si>
  <si>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</si>
  <si>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</si>
  <si>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</si>
  <si>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</si>
  <si>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</si>
  <si>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</si>
  <si>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</si>
  <si>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</si>
  <si>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</si>
  <si>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</si>
  <si>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</si>
  <si>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</si>
  <si>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</si>
  <si>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</si>
  <si>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</si>
  <si>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</si>
  <si>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</si>
  <si>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</si>
  <si>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</si>
  <si>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</si>
  <si>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</si>
  <si>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</si>
  <si>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</si>
  <si>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</si>
  <si>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</si>
  <si>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</si>
  <si>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</si>
  <si>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</si>
  <si>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</si>
  <si>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</si>
  <si>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</si>
  <si>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</si>
  <si>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</si>
  <si>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</si>
  <si>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</si>
  <si>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</si>
  <si>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</si>
  <si>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</si>
  <si>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</si>
  <si>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</si>
  <si>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</si>
  <si>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</si>
  <si>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</si>
  <si>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</si>
  <si>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</si>
  <si>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</si>
  <si>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</si>
  <si>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</si>
  <si>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</si>
  <si>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</si>
  <si>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</si>
  <si>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</si>
  <si>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</si>
  <si>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</si>
  <si>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</si>
  <si>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</si>
  <si>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</si>
  <si>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</si>
  <si>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</si>
  <si>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</si>
  <si>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</si>
  <si>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</si>
  <si>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</si>
  <si>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</si>
  <si>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</si>
  <si>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</si>
  <si>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</si>
  <si>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</si>
  <si>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</si>
  <si>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</si>
  <si>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</si>
  <si>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</si>
  <si>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</si>
  <si>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</si>
  <si>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</si>
  <si>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</si>
  <si>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</si>
  <si>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</si>
  <si>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</si>
  <si>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</si>
  <si>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</si>
  <si>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</si>
  <si>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</si>
  <si>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</si>
  <si>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</si>
  <si>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</si>
  <si>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</si>
  <si>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</si>
  <si>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</si>
  <si>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</si>
  <si>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</si>
  <si>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</si>
  <si>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</si>
  <si>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</si>
  <si>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</si>
  <si>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</si>
  <si>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</si>
  <si>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</si>
  <si>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</si>
  <si>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</si>
  <si>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</si>
  <si>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</si>
  <si>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</si>
  <si>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</si>
  <si>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</si>
  <si>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</si>
  <si>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</si>
  <si>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</si>
  <si>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</si>
  <si>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</si>
  <si>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</si>
  <si>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</si>
  <si>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</si>
  <si>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</si>
  <si>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</si>
  <si>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</si>
  <si>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</si>
  <si>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</si>
  <si>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</si>
  <si>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</si>
  <si>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</si>
  <si>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</si>
  <si>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</si>
  <si>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</si>
  <si>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</si>
  <si>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</si>
  <si>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</si>
  <si>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</si>
  <si>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</si>
  <si>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</si>
  <si>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</si>
  <si>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</si>
  <si>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Ministry of Defence</t>
  </si>
  <si>
    <t>Andrew Bridgman</t>
  </si>
  <si>
    <t>Airfares (WLG/AKL/NAN/AKL/WLG)</t>
  </si>
  <si>
    <t>Fiji</t>
  </si>
  <si>
    <t>Airfares</t>
  </si>
  <si>
    <t>Auckland</t>
  </si>
  <si>
    <t>Taxi</t>
  </si>
  <si>
    <t>Wellington</t>
  </si>
  <si>
    <t>Cellphone charges</t>
  </si>
  <si>
    <t>Flu Vaccination</t>
  </si>
  <si>
    <t>Medical</t>
  </si>
  <si>
    <t>Training</t>
  </si>
  <si>
    <t>1 July 2022 to 30 June 2023</t>
  </si>
  <si>
    <t>HMNZS Te Mana return to New Zealand welcome ceremony</t>
  </si>
  <si>
    <t>Public Service Leadership Team Master Class on Treaty History</t>
  </si>
  <si>
    <t>Solomon Islands</t>
  </si>
  <si>
    <t>Covid Entry Test</t>
  </si>
  <si>
    <t>Dinner for 9</t>
  </si>
  <si>
    <t xml:space="preserve">Australian Defence Attache to NZ, COL Neil Peake, Australian High </t>
  </si>
  <si>
    <t>Australia New Zealand Chief Executives Meeting Dinner</t>
  </si>
  <si>
    <t>Chief of Defence Force, Air Marshal Kevin Short</t>
  </si>
  <si>
    <t>Air Marshal Short, Andrew Bridgman, + 2 Australian Counterparts</t>
  </si>
  <si>
    <t>Visit to Auckland for Industry Engagement</t>
  </si>
  <si>
    <t>US Independence Day Function</t>
  </si>
  <si>
    <t>Ambassador Tom Udall and Ms Jill Cooper</t>
  </si>
  <si>
    <t>Victoria University</t>
  </si>
  <si>
    <t>Meet the Makers networking event (Tasmanian Govt)</t>
  </si>
  <si>
    <t>Premier of Tasmania The Hon Jeremy Rockliff MP</t>
  </si>
  <si>
    <t>Senior Official Defence Dinner in honour of the visit by Tasmanian Government</t>
  </si>
  <si>
    <t>Mr Kim Evans, Secretary, Department of State Growth</t>
  </si>
  <si>
    <t>Wellington on a Plate - MSH Consulting Invitation</t>
  </si>
  <si>
    <t>Brian Yee, MSH Consulting</t>
  </si>
  <si>
    <t>ASEAN Day Dinner Reception at the Royal Thai Embassy</t>
  </si>
  <si>
    <t>65th Anniversary of Malaysia-NZ Diplomatic Relations</t>
  </si>
  <si>
    <t>Her Excellency Ms. Nur Izzah Wong Mee Choo, the High Commissioner of Malaysia</t>
  </si>
  <si>
    <t>ASEAN Heads of Mission</t>
  </si>
  <si>
    <t>Working Lunch, Australian High Commission</t>
  </si>
  <si>
    <t>Australian High Commissioner</t>
  </si>
  <si>
    <t>65th National Day and Malaysia Day</t>
  </si>
  <si>
    <t>Function for the Australian Defence Strategic Studies Course visit to NZ</t>
  </si>
  <si>
    <t>Chinese National Day</t>
  </si>
  <si>
    <t>Acting Chinese Defence Attache</t>
  </si>
  <si>
    <t>Ariana Paul, Managing Director, Amotai, Dan Te Whenua Walker, Microsoft</t>
  </si>
  <si>
    <t>NZ Herald &amp; Washington Post Annual Subscriptions</t>
  </si>
  <si>
    <t>Subscription fee</t>
  </si>
  <si>
    <t>Course fee</t>
  </si>
  <si>
    <t>Corporate gifts</t>
  </si>
  <si>
    <t>21 November 22 - 23 November 22</t>
  </si>
  <si>
    <t>16 October 22 - 19 October 22</t>
  </si>
  <si>
    <t>7 July 22 - 8 July 22</t>
  </si>
  <si>
    <t>29 September 22 - 2 October 22</t>
  </si>
  <si>
    <t>Domestic Airfares (WLG/AKL)</t>
  </si>
  <si>
    <t>31 August 22 - 2 September 22</t>
  </si>
  <si>
    <t>05 August 22 - 09 Aug 22</t>
  </si>
  <si>
    <t>Pre-trip medical examination</t>
  </si>
  <si>
    <t>Canberra</t>
  </si>
  <si>
    <t>Airfares (WLG/SYD/CAN/SYD/WLG)</t>
  </si>
  <si>
    <t>Airfares (WLG/MEL/WLG)</t>
  </si>
  <si>
    <t>Inaugural Lecture by Professor David Capie</t>
  </si>
  <si>
    <t>Reception to introduce new UK Defence Advisor</t>
  </si>
  <si>
    <t>Ms Iona Thomas OBE</t>
  </si>
  <si>
    <t>Ukrainian Association of NZ Art Exhibition</t>
  </si>
  <si>
    <t>Ukranian Association of NZ (Wellington)</t>
  </si>
  <si>
    <t>Farewell Celebration for Laulu Mac Leauanae, Secretary for Pacific Peoples</t>
  </si>
  <si>
    <t>Ministry for Pacific Peoples</t>
  </si>
  <si>
    <t>Dinner hosted by Australian Deputy Prime Minister and Minister of Defence Richard Marles</t>
  </si>
  <si>
    <t>Australian Deputy Prime Minister Richard Marles</t>
  </si>
  <si>
    <t>Working lunch during Australia - New Zealand Defence Ministers Meeting</t>
  </si>
  <si>
    <t>Australian High Commission</t>
  </si>
  <si>
    <t>Working Lunch Hosted by Secretary of Defence (Australia) Greg Moriarty</t>
  </si>
  <si>
    <t>Secretary of Defence Australia Greg Moriarty</t>
  </si>
  <si>
    <t>Senate SHJ Evening of Conversation and Company</t>
  </si>
  <si>
    <t>Senate SHJ</t>
  </si>
  <si>
    <t>Cuban Embassy Cigar Night</t>
  </si>
  <si>
    <r>
      <t>HE Edgardo Vald</t>
    </r>
    <r>
      <rPr>
        <sz val="10"/>
        <color theme="1"/>
        <rFont val="Calibri"/>
        <family val="2"/>
      </rPr>
      <t>é</t>
    </r>
    <r>
      <rPr>
        <sz val="10"/>
        <color theme="1"/>
        <rFont val="Arial"/>
        <family val="2"/>
      </rPr>
      <t>s L</t>
    </r>
    <r>
      <rPr>
        <sz val="10"/>
        <color theme="1"/>
        <rFont val="Calibri"/>
        <family val="2"/>
      </rPr>
      <t>ó</t>
    </r>
    <r>
      <rPr>
        <sz val="10"/>
        <color theme="1"/>
        <rFont val="Arial"/>
        <family val="2"/>
      </rPr>
      <t>pez, Ambassador of Cuba</t>
    </r>
  </si>
  <si>
    <t>Dinner to Celebrate the commencement of the P8-A Sustainment services Contract</t>
  </si>
  <si>
    <t>Scott Carpendale, Managing Director of Boeing Defence Australia</t>
  </si>
  <si>
    <t>2022 Sir Frank Holmes Memorial Lecture in Policy Studies</t>
  </si>
  <si>
    <t>School of Government, Victoria Univerity of Wellington</t>
  </si>
  <si>
    <t>Pre-trip covid test</t>
  </si>
  <si>
    <t>Taxis for pre-trip medical appointment</t>
  </si>
  <si>
    <t>Meals</t>
  </si>
  <si>
    <t>Hosting delegation in Fiji - Fijian Minister of Defence and members of Fiji's Ministry for Defence, National Security and Policing</t>
  </si>
  <si>
    <t>National Australia Bank Group CEO and Managing Director Ross McEwan inperson keynote briefing</t>
  </si>
  <si>
    <t>26 February 23 - 2 March 23</t>
  </si>
  <si>
    <t>Singapore</t>
  </si>
  <si>
    <t>Airfares (WLG/AKL/SIN/AKL/WLG)</t>
  </si>
  <si>
    <t>20 February 23 - 22 February 23</t>
  </si>
  <si>
    <t>Airfares (WLG/AKL/WLG)</t>
  </si>
  <si>
    <t>Annual iPhone &amp; iPad data subscriptions (Vodafone)</t>
  </si>
  <si>
    <t>The Rt Hon Dame Cindy Kiro</t>
  </si>
  <si>
    <t>Waitangi National Trust Reception</t>
  </si>
  <si>
    <t>Waitangi National Trust</t>
  </si>
  <si>
    <t>19 March 23 - 23 March 23</t>
  </si>
  <si>
    <t>Melbourne/Canberra</t>
  </si>
  <si>
    <t xml:space="preserve">Taxis </t>
  </si>
  <si>
    <t>4 February 23 - 6 February 23</t>
  </si>
  <si>
    <t>Waitangi</t>
  </si>
  <si>
    <t>Kerikeri</t>
  </si>
  <si>
    <t>Parking</t>
  </si>
  <si>
    <t>Japan Emperor's Birthday</t>
  </si>
  <si>
    <t>Japanese Embassy</t>
  </si>
  <si>
    <t>NZDIA / Ian Harman</t>
  </si>
  <si>
    <t>Organisation of Islamic Cooperation (OIC)</t>
  </si>
  <si>
    <t>Commanding Officer CDR Mike Proudman RN</t>
  </si>
  <si>
    <t>NZ Art Gala Show Evening</t>
  </si>
  <si>
    <t>MSH Consulting</t>
  </si>
  <si>
    <t>Reception: National Day of Italy</t>
  </si>
  <si>
    <t>Ambassador of Italy, Francesco Calogero and Mrs Francini Chacon Perez</t>
  </si>
  <si>
    <t>Procolamation of Accession</t>
  </si>
  <si>
    <t>The Right Honourable Jacinda Ardern</t>
  </si>
  <si>
    <t>Air Force in Concert</t>
  </si>
  <si>
    <t>Chief of Air Force</t>
  </si>
  <si>
    <t>Accepted, but cancelled as visit to NZ by CA Australia was cancelled</t>
  </si>
  <si>
    <t>Ho Nanaia Mahuta</t>
  </si>
  <si>
    <t>South Pacific Secretaries of Defence Dialogue</t>
  </si>
  <si>
    <t>Secretary of Defence Session with new staff offsite for MoD Staff Induction</t>
  </si>
  <si>
    <t>Dinner for 15</t>
  </si>
  <si>
    <t>Australia-New Zealand Defence Ministers Meetings</t>
  </si>
  <si>
    <t>Visit to Canberra to discuss Defence Policy Review and Australian Defence Strategic Review</t>
  </si>
  <si>
    <t>Singapore / New Zealand Strategic Dialogue</t>
  </si>
  <si>
    <t>Visit to Solomon Islands to Host Maritime Security Workshop for Solomon Islands</t>
  </si>
  <si>
    <t>Accompany Minister of Defence to Singapore for Shangri-La Dialogue</t>
  </si>
  <si>
    <t>Te Reo uplift sessions</t>
  </si>
  <si>
    <t>5 &amp; 25 October 2022 &amp; 27 April 2023</t>
  </si>
  <si>
    <t>13 June 23 - 15 June 23</t>
  </si>
  <si>
    <t>Taxi to HMNZS Te Mana Official Lunch</t>
  </si>
  <si>
    <t xml:space="preserve">Iftar Dinner from Organisatino of Islamic Cooperation </t>
  </si>
  <si>
    <t>Cancellation fee for airfare</t>
  </si>
  <si>
    <t>Airfares (WLG/BNE/HIR/BNE/WLG)</t>
  </si>
  <si>
    <t>Airfares (WLG/CHC/SIN/AKL/WLG)</t>
  </si>
  <si>
    <t>Reception in honour of Daniel J. Kritenbrink</t>
  </si>
  <si>
    <t>Reception to celebrate the Act of Remembrance for the 73rd Anniversary of the Korean War</t>
  </si>
  <si>
    <t>His Execellency the Ambassador of the Republic of Korea Changsik Kim</t>
  </si>
  <si>
    <t>Visit to Fiji to meet with Permanent Secretary Manasa Lesuma</t>
  </si>
  <si>
    <t>Treaty Masterclass at Te Wharewaka</t>
  </si>
  <si>
    <t>Te Whatu Ora interviews</t>
  </si>
  <si>
    <t>Farewell dinner Fiji Counterpart Permanent Secretary Manasa Lesuma</t>
  </si>
  <si>
    <t>Dinner for 2</t>
  </si>
  <si>
    <t>Her Excellency Ms Harinder Sidhu</t>
  </si>
  <si>
    <t>Her Excellency Ms. Nur Izzah Wong Mee Choo &amp; Mr. Kamarularifin Ab Gani</t>
  </si>
  <si>
    <t>Governor-General Official Dinner in conjunction with Waitangi</t>
  </si>
  <si>
    <t>Minister for Foreign Affairs Waitangi Reception</t>
  </si>
  <si>
    <t>NZ Defence Industry Association Post Event Networking Function</t>
  </si>
  <si>
    <t>His Majesty's Ship SPEY Reception</t>
  </si>
  <si>
    <t>Accompany Minister of Defence to Fiji for Counterpart Meetings (travel by NZDF military aircraft)</t>
  </si>
  <si>
    <t>Australian High Commission hosted dinner - home to dinner return</t>
  </si>
  <si>
    <t>Accommodation (4 nights) + Meals</t>
  </si>
  <si>
    <t>Accommodation (2 nights)</t>
  </si>
  <si>
    <t>Accommodation (3 nights) + Meals</t>
  </si>
  <si>
    <t>Accommodation (2 nights) and meals</t>
  </si>
  <si>
    <t xml:space="preserve">Accommodation (4 nights)  </t>
  </si>
  <si>
    <t>Accommodation (4 nights)</t>
  </si>
  <si>
    <t>Accommodation (5 nights) + Meals</t>
  </si>
  <si>
    <t>Accommodation (2 nights) + Meals</t>
  </si>
  <si>
    <t>Accomodation (1 night)</t>
  </si>
  <si>
    <t>Accommodation (1 night) &amp; Breakfast</t>
  </si>
  <si>
    <t>Taxis, shuttles return</t>
  </si>
  <si>
    <t>Australia New Zealand Chief Executive Meeting dinner return</t>
  </si>
  <si>
    <t>South Pacific Secretaries of Defence Dialogue - Official dinner and venue hirage</t>
  </si>
  <si>
    <t>Uber</t>
  </si>
  <si>
    <t>25 June 23 - 27 June 23</t>
  </si>
  <si>
    <t>Adelaide</t>
  </si>
  <si>
    <t>Lunch hosted by USA Ambassador to NZ Tom Udall</t>
  </si>
  <si>
    <t>Ambassador Tom Udall</t>
  </si>
  <si>
    <t>Gifts for Fiji Counterpart Visit</t>
  </si>
  <si>
    <t xml:space="preserve">Taxis / Shuttles </t>
  </si>
  <si>
    <t xml:space="preserve">Australian High Commission for working lunch </t>
  </si>
  <si>
    <t>Attended by Andrew Bridgman and Analyst from MoD</t>
  </si>
  <si>
    <t>Attended by  Andrew Bridgman, Assistant Secretary Capability Delivery, and Industry Advisor from MoD</t>
  </si>
  <si>
    <t>Attended by Andrew Bridgman and Assistant Secretary Capability Delivery from MoD</t>
  </si>
  <si>
    <t>Defence Ministers Meeting (SecDef did not attend)</t>
  </si>
  <si>
    <t>Moon Cakes</t>
  </si>
  <si>
    <t>Chinese Defence Attache Office</t>
  </si>
  <si>
    <t>Framed Kava bowl</t>
  </si>
  <si>
    <t>Permanent Secretary Manias Legume</t>
  </si>
  <si>
    <t>Boomerang with Secretary's name engraved</t>
  </si>
  <si>
    <t>Chief of Army, Australia</t>
  </si>
  <si>
    <t>Chinese Defence Attache</t>
  </si>
  <si>
    <t>Consumed by Andrew Bridgman and nine MoD staff</t>
  </si>
  <si>
    <t>Taxi to attend MoD Wānanga</t>
  </si>
  <si>
    <t>Australian High Commission for working lunch return</t>
  </si>
  <si>
    <t>Taxi home from dinner hosted by Ambassador of Japan to New Zealand</t>
  </si>
  <si>
    <t>Dinner at Australian High Commissioner's Residence</t>
  </si>
  <si>
    <t>Accompany Minister of Defence to Solomon Islands for 80th Anniversary of Guadalcanal (international travel by NZDF military aircraft)</t>
  </si>
  <si>
    <t>Taxi to Customhouse for meeting with Chief Executive of Customs NZ</t>
  </si>
  <si>
    <t>Taxi to meeting with Chief Executive of Customs NZ</t>
  </si>
  <si>
    <t>Taxi to meeting with Chief Executive of the Ministry of Transport</t>
  </si>
  <si>
    <t>31 May 23 - 4 June 23</t>
  </si>
  <si>
    <t>Lunch hosted by High Commissioner of Australia to NZ</t>
  </si>
  <si>
    <t>Dinner hosted by Ambassador Ito Koichi (Japanese DA to NZ)</t>
  </si>
  <si>
    <t>Ambassadir Ito Koichi</t>
  </si>
  <si>
    <t>Taxi to external meeting</t>
  </si>
  <si>
    <t>Reception at Microsoft House, Auckland (industry engagement)</t>
  </si>
  <si>
    <t>Chief Executive, Hawke Eye Ltd</t>
  </si>
  <si>
    <t>Lunch at the Wellington Club (industry engagement)</t>
  </si>
  <si>
    <t xml:space="preserve">2x bottles of wine </t>
  </si>
  <si>
    <t>Shared with team</t>
  </si>
  <si>
    <t>Secretary and chief executive expenses are not generally regarded as personal or commercially senstive. Refer to the Ombudsman Guide to Chief Executive Expenses for guidance.</t>
  </si>
  <si>
    <t xml:space="preserve">Media Training Course </t>
  </si>
  <si>
    <t>Chief Financial Officer, Chair of Risk and Audit Committee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</si>
</sst>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Red]\(&quot;$&quot;#,##0.00\)"/>
    <numFmt numFmtId="165" formatCode="_(&quot;$&quot;* #,##0.00_);_(&quot;$&quot;* \(#,##0.00\);_(&quot;$&quot;* &quot;-&quot;??_);_(@_)"/>
    <numFmt numFmtId="166" formatCode="&quot;$&quot;#,##0.00"/>
    <numFmt numFmtId="167" formatCode="[$-1409]d\ mmmm\ yyyy;@"/>
    <numFmt numFmtId="168" formatCode="&quot;$&quot;#,##0.00;[Red]&quot;$&quot;#,##0.00"/>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1"/>
      <color theme="1"/>
      <name val="Arial"/>
      <family val="2"/>
    </font>
    <font>
      <b/>
      <sz val="10"/>
      <color rgb="FFFFC000"/>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theme="1"/>
      <name val="Calibri"/>
      <family val="2"/>
    </font>
    <font>
      <sz val="1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0"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1"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1"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1" fillId="3" borderId="0" xfId="0" applyFont="1" applyFill="1" applyAlignment="1">
      <alignment horizontal="center" vertical="center" wrapText="1"/>
    </xf>
    <xf numFmtId="0" fontId="33"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6" fillId="0" borderId="0" xfId="0" applyFont="1" applyAlignment="1">
      <alignment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right" vertical="center"/>
      <protection locked="0"/>
    </xf>
    <xf numFmtId="0" fontId="0" fillId="10" borderId="4" xfId="0" applyFill="1" applyBorder="1" applyAlignment="1" applyProtection="1">
      <alignment horizontal="left" vertical="center" wrapText="1"/>
    </xf>
    <xf numFmtId="0" fontId="0" fillId="0" borderId="0" xfId="0" applyFill="1" applyAlignment="1" applyProtection="1">
      <alignment wrapText="1"/>
      <protection locked="0"/>
    </xf>
    <xf numFmtId="167" fontId="15" fillId="10" borderId="3" xfId="0" applyNumberFormat="1" applyFont="1" applyFill="1" applyBorder="1" applyAlignment="1" applyProtection="1">
      <alignment horizontal="right" vertical="center" wrapText="1"/>
      <protection locked="0"/>
    </xf>
    <xf numFmtId="0" fontId="0" fillId="0" borderId="0" xfId="0" applyFill="1" applyProtection="1">
      <protection locked="0"/>
    </xf>
    <xf numFmtId="168" fontId="0" fillId="0" borderId="0" xfId="0" applyNumberFormat="1" applyProtection="1">
      <protection locked="0"/>
    </xf>
    <xf numFmtId="0" fontId="0" fillId="0" borderId="0" xfId="0" applyFill="1" applyAlignment="1">
      <alignment wrapText="1"/>
    </xf>
    <xf numFmtId="0" fontId="1" fillId="0" borderId="0" xfId="0" applyFont="1" applyFill="1" applyAlignment="1">
      <alignment wrapText="1"/>
    </xf>
    <xf numFmtId="0" fontId="2" fillId="0" borderId="0" xfId="0" applyFont="1" applyFill="1" applyAlignment="1">
      <alignment wrapText="1"/>
    </xf>
    <xf numFmtId="0" fontId="1" fillId="0" borderId="0" xfId="0" applyFont="1" applyFill="1" applyAlignment="1">
      <alignment vertical="center"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4" fillId="2" borderId="0" xfId="0" applyFont="1" applyFill="1" applyAlignment="1">
      <alignment horizontal="center" vertical="center"/>
    </xf>
    <xf numFmtId="167" fontId="13" fillId="0" borderId="2" xfId="0" applyNumberFormat="1" applyFont="1" applyBorder="1" applyAlignment="1">
      <alignment horizontal="left" vertical="center" wrapText="1" readingOrder="1"/>
    </xf>
    <xf numFmtId="0" fontId="31"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8" fillId="10" borderId="2" xfId="0" applyFont="1" applyFill="1" applyBorder="1" applyAlignment="1" applyProtection="1">
      <alignment horizontal="left" vertical="center" wrapText="1" readingOrder="1"/>
      <protection locked="0"/>
    </xf>
    <xf numFmtId="167" fontId="38" fillId="10" borderId="2" xfId="0" applyNumberFormat="1" applyFont="1" applyFill="1" applyBorder="1" applyAlignment="1" applyProtection="1">
      <alignment horizontal="left" vertical="center" wrapText="1" readingOrder="1"/>
      <protection locked="0"/>
    </xf>
    <xf numFmtId="0" fontId="21" fillId="0" borderId="3" xfId="0" applyFont="1" applyBorder="1" applyAlignment="1">
      <alignment horizontal="left" vertical="center" wrapText="1" indent="2" readingOrder="1"/>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CCFF66"/>
      <color rgb="FFFF9900"/>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2"/>
  <sheetViews>
    <sheetView zoomScaleNormal="100" workbookViewId="0">
      <selection activeCell="A27" sqref="A27"/>
    </sheetView>
  </sheetViews>
  <sheetFormatPr defaultColWidth="0" defaultRowHeight="14.25" zeroHeight="1" x14ac:dyDescent="0.2"/>
  <cols>
    <col min="1" max="1" width="219.28515625" style="40" customWidth="1"/>
    <col min="2" max="2" width="33.28515625" style="39" customWidth="1"/>
    <col min="3" max="16384" width="8.7109375" hidden="1"/>
  </cols>
  <sheetData>
    <row r="1" spans="1:2" ht="23.25" customHeight="1" x14ac:dyDescent="0.2">
      <c r="A1" s="38" t="s">
        <v>0</v>
      </c>
    </row>
    <row r="2" spans="1:2" ht="33" customHeight="1" x14ac:dyDescent="0.2">
      <c r="A2" s="100" t="s">
        <v>1</v>
      </c>
    </row>
    <row r="3" spans="1:2" ht="17.25" customHeight="1" x14ac:dyDescent="0.2"/>
    <row r="4" spans="1:2" ht="23.25" customHeight="1" x14ac:dyDescent="0.2">
      <c r="A4" s="126" t="s">
        <v>2</v>
      </c>
    </row>
    <row r="5" spans="1:2" ht="17.25" customHeight="1" x14ac:dyDescent="0.2"/>
    <row r="6" spans="1:2" ht="23.25" customHeight="1" x14ac:dyDescent="0.2">
      <c r="A6" s="41" t="s">
        <v>3</v>
      </c>
    </row>
    <row r="7" spans="1:2" ht="17.25" customHeight="1" x14ac:dyDescent="0.2">
      <c r="A7" s="42" t="s">
        <v>4</v>
      </c>
    </row>
    <row r="8" spans="1:2" ht="17.25" customHeight="1" x14ac:dyDescent="0.2">
      <c r="A8" s="42" t="s">
        <v>5</v>
      </c>
    </row>
    <row r="9" spans="1:2" ht="17.25" customHeight="1" x14ac:dyDescent="0.2">
      <c r="A9" s="42"/>
    </row>
    <row r="10" spans="1:2" ht="23.25" customHeight="1" x14ac:dyDescent="0.2">
      <c r="A10" s="41" t="s">
        <v>6</v>
      </c>
      <c r="B10" s="66" t="s">
        <v>7</v>
      </c>
    </row>
    <row r="11" spans="1:2" ht="17.25" customHeight="1" x14ac:dyDescent="0.2">
      <c r="A11" s="43" t="s">
        <v>8</v>
      </c>
    </row>
    <row r="12" spans="1:2" ht="17.25" customHeight="1" x14ac:dyDescent="0.2">
      <c r="A12" s="42" t="s">
        <v>9</v>
      </c>
    </row>
    <row r="13" spans="1:2" ht="17.25" customHeight="1" x14ac:dyDescent="0.2">
      <c r="A13" s="42" t="s">
        <v>368</v>
      </c>
    </row>
    <row r="14" spans="1:2" ht="17.25" customHeight="1" x14ac:dyDescent="0.2">
      <c r="A14" s="44" t="s">
        <v>10</v>
      </c>
    </row>
    <row r="15" spans="1:2" ht="17.25" customHeight="1" x14ac:dyDescent="0.2">
      <c r="A15" s="42" t="s">
        <v>11</v>
      </c>
    </row>
    <row r="16" spans="1:2" ht="17.25" customHeight="1" x14ac:dyDescent="0.2">
      <c r="A16" s="42"/>
    </row>
    <row r="17" spans="1:1" ht="23.25" customHeight="1" x14ac:dyDescent="0.2">
      <c r="A17" s="41" t="s">
        <v>12</v>
      </c>
    </row>
    <row r="18" spans="1:1" ht="17.25" customHeight="1" x14ac:dyDescent="0.2">
      <c r="A18" s="44" t="s">
        <v>13</v>
      </c>
    </row>
    <row r="19" spans="1:1" ht="17.25" customHeight="1" x14ac:dyDescent="0.2">
      <c r="A19" s="44" t="s">
        <v>14</v>
      </c>
    </row>
    <row r="20" spans="1:1" ht="17.25" customHeight="1" x14ac:dyDescent="0.2">
      <c r="A20" s="63" t="s">
        <v>15</v>
      </c>
    </row>
    <row r="21" spans="1:1" ht="17.25" customHeight="1" x14ac:dyDescent="0.2">
      <c r="A21" s="45"/>
    </row>
    <row r="22" spans="1:1" ht="23.25" customHeight="1" x14ac:dyDescent="0.2">
      <c r="A22" s="41" t="s">
        <v>16</v>
      </c>
    </row>
    <row r="23" spans="1:1" ht="17.25" customHeight="1" x14ac:dyDescent="0.2">
      <c r="A23" s="45" t="s">
        <v>17</v>
      </c>
    </row>
    <row r="24" spans="1:1" ht="17.25" customHeight="1" x14ac:dyDescent="0.2">
      <c r="A24" s="45"/>
    </row>
    <row r="25" spans="1:1" ht="23.25" customHeight="1" x14ac:dyDescent="0.2">
      <c r="A25" s="41" t="s">
        <v>18</v>
      </c>
    </row>
    <row r="26" spans="1:1" ht="17.25" customHeight="1" x14ac:dyDescent="0.2">
      <c r="A26" s="46" t="s">
        <v>19</v>
      </c>
    </row>
    <row r="27" spans="1:1" ht="32.25" customHeight="1" x14ac:dyDescent="0.2">
      <c r="A27" s="44" t="s">
        <v>20</v>
      </c>
    </row>
    <row r="28" spans="1:1" ht="17.25" customHeight="1" x14ac:dyDescent="0.2">
      <c r="A28" s="46" t="s">
        <v>21</v>
      </c>
    </row>
    <row r="29" spans="1:1" ht="32.25" customHeight="1" x14ac:dyDescent="0.2">
      <c r="A29" s="44" t="s">
        <v>22</v>
      </c>
    </row>
    <row r="30" spans="1:1" ht="17.25" customHeight="1" x14ac:dyDescent="0.2">
      <c r="A30" s="46" t="s">
        <v>23</v>
      </c>
    </row>
    <row r="31" spans="1:1" ht="17.25" customHeight="1" x14ac:dyDescent="0.2">
      <c r="A31" s="44" t="s">
        <v>24</v>
      </c>
    </row>
    <row r="32" spans="1:1" ht="17.25" customHeight="1" x14ac:dyDescent="0.2">
      <c r="A32" s="46" t="s">
        <v>25</v>
      </c>
    </row>
    <row r="33" spans="1:1" ht="32.25" customHeight="1" x14ac:dyDescent="0.2">
      <c r="A33" s="44" t="s">
        <v>26</v>
      </c>
    </row>
    <row r="34" spans="1:1" ht="32.25" customHeight="1" x14ac:dyDescent="0.2">
      <c r="A34" s="43" t="s">
        <v>27</v>
      </c>
    </row>
    <row r="35" spans="1:1" ht="17.25" customHeight="1" x14ac:dyDescent="0.2">
      <c r="A35" s="46" t="s">
        <v>28</v>
      </c>
    </row>
    <row r="36" spans="1:1" ht="32.25" customHeight="1" x14ac:dyDescent="0.2">
      <c r="A36" s="44" t="s">
        <v>29</v>
      </c>
    </row>
    <row r="37" spans="1:1" ht="32.25" customHeight="1" x14ac:dyDescent="0.2">
      <c r="A37" s="44" t="s">
        <v>30</v>
      </c>
    </row>
    <row r="38" spans="1:1" ht="32.25" customHeight="1" x14ac:dyDescent="0.2">
      <c r="A38" s="44" t="s">
        <v>31</v>
      </c>
    </row>
    <row r="39" spans="1:1" ht="17.25" customHeight="1" x14ac:dyDescent="0.2">
      <c r="A39" s="43"/>
    </row>
    <row r="40" spans="1:1" ht="22.5" customHeight="1" x14ac:dyDescent="0.2">
      <c r="A40" s="41" t="s">
        <v>32</v>
      </c>
    </row>
    <row r="41" spans="1:1" ht="17.25" customHeight="1" x14ac:dyDescent="0.2">
      <c r="A41" s="50" t="s">
        <v>33</v>
      </c>
    </row>
    <row r="42" spans="1:1" ht="17.25" customHeight="1" x14ac:dyDescent="0.2">
      <c r="A42" s="47" t="s">
        <v>34</v>
      </c>
    </row>
    <row r="43" spans="1:1" ht="17.25" customHeight="1" x14ac:dyDescent="0.2">
      <c r="A43" s="45" t="s">
        <v>35</v>
      </c>
    </row>
    <row r="44" spans="1:1" ht="32.25" customHeight="1" x14ac:dyDescent="0.2">
      <c r="A44" s="45" t="s">
        <v>36</v>
      </c>
    </row>
    <row r="45" spans="1:1" ht="32.25" customHeight="1" x14ac:dyDescent="0.2">
      <c r="A45" s="45" t="s">
        <v>37</v>
      </c>
    </row>
    <row r="46" spans="1:1" ht="17.25" customHeight="1" x14ac:dyDescent="0.2">
      <c r="A46" s="48" t="s">
        <v>38</v>
      </c>
    </row>
    <row r="47" spans="1:1" ht="32.25" customHeight="1" x14ac:dyDescent="0.2">
      <c r="A47" s="44" t="s">
        <v>39</v>
      </c>
    </row>
    <row r="48" spans="1:1" ht="32.25" customHeight="1" x14ac:dyDescent="0.2">
      <c r="A48" s="44" t="s">
        <v>40</v>
      </c>
    </row>
    <row r="49" spans="1:1" ht="32.25" customHeight="1" x14ac:dyDescent="0.2">
      <c r="A49" s="45" t="s">
        <v>41</v>
      </c>
    </row>
    <row r="50" spans="1:1" ht="17.25" customHeight="1" x14ac:dyDescent="0.2">
      <c r="A50" s="45" t="s">
        <v>42</v>
      </c>
    </row>
    <row r="51" spans="1:1" x14ac:dyDescent="0.2">
      <c r="A51" s="45" t="s">
        <v>43</v>
      </c>
    </row>
    <row r="52" spans="1:1" ht="17.25" customHeight="1" x14ac:dyDescent="0.2">
      <c r="A52" s="45"/>
    </row>
    <row r="53" spans="1:1" ht="22.5" customHeight="1" x14ac:dyDescent="0.2">
      <c r="A53" s="41" t="s">
        <v>44</v>
      </c>
    </row>
    <row r="54" spans="1:1" ht="32.25" customHeight="1" x14ac:dyDescent="0.2">
      <c r="A54" s="128" t="s">
        <v>45</v>
      </c>
    </row>
    <row r="55" spans="1:1" ht="17.25" customHeight="1" x14ac:dyDescent="0.2">
      <c r="A55" s="49" t="s">
        <v>46</v>
      </c>
    </row>
    <row r="56" spans="1:1" ht="17.25" customHeight="1" x14ac:dyDescent="0.2">
      <c r="A56" s="50" t="s">
        <v>47</v>
      </c>
    </row>
    <row r="57" spans="1:1" ht="17.25" customHeight="1" x14ac:dyDescent="0.2">
      <c r="A57" s="63" t="s">
        <v>48</v>
      </c>
    </row>
    <row r="58" spans="1:1" ht="17.25" customHeight="1" x14ac:dyDescent="0.2">
      <c r="A58" s="127" t="s">
        <v>49</v>
      </c>
    </row>
    <row r="59" spans="1:1" x14ac:dyDescent="0.2"/>
    <row r="61" spans="1:1" hidden="1" x14ac:dyDescent="0.2">
      <c r="A61" s="51"/>
    </row>
    <row r="62" spans="1:1" x14ac:dyDescent="0.2"/>
  </sheetData>
  <hyperlinks>
    <hyperlink ref="A20" r:id="rId1"/>
    <hyperlink ref="A41" r:id="rId2"/>
    <hyperlink ref="A56" r:id="rId3" display="mailto:info@data.govt.nz"/>
    <hyperlink ref="A58" r:id="rId4"/>
    <hyperlink ref="A57" r:id="rId5" display="They are posted on agency websites and linked to www.data.govt.nz. See: https://www.data.govt.nz/toolkit/how-do-i-add-or-update-our-chief-executive-expenses/"/>
    <hyperlink ref="A2" r:id="rId6" display="https://www.publicservice.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E16" sqref="E16"/>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4" t="s">
        <v>50</v>
      </c>
      <c r="B1" s="144"/>
      <c r="C1" s="144"/>
      <c r="D1" s="144"/>
      <c r="E1" s="144"/>
      <c r="F1" s="144"/>
      <c r="G1" s="16"/>
      <c r="H1" s="16"/>
      <c r="I1" s="16"/>
      <c r="J1" s="16"/>
      <c r="K1" s="16"/>
    </row>
    <row r="2" spans="1:11" ht="21" customHeight="1" x14ac:dyDescent="0.2">
      <c r="A2" s="3" t="s">
        <v>51</v>
      </c>
      <c r="B2" s="160" t="s">
        <v>170</v>
      </c>
      <c r="C2" s="160"/>
      <c r="D2" s="160"/>
      <c r="E2" s="160"/>
      <c r="F2" s="160"/>
      <c r="G2" s="16"/>
      <c r="H2" s="16"/>
      <c r="I2" s="16"/>
      <c r="J2" s="16"/>
      <c r="K2" s="16"/>
    </row>
    <row r="3" spans="1:11" ht="15.75" x14ac:dyDescent="0.2">
      <c r="A3" s="3" t="s">
        <v>52</v>
      </c>
      <c r="B3" s="160" t="s">
        <v>171</v>
      </c>
      <c r="C3" s="160"/>
      <c r="D3" s="160"/>
      <c r="E3" s="160"/>
      <c r="F3" s="160"/>
      <c r="G3" s="16"/>
      <c r="H3" s="16"/>
      <c r="I3" s="16"/>
      <c r="J3" s="16"/>
      <c r="K3" s="16"/>
    </row>
    <row r="4" spans="1:11" ht="21" customHeight="1" x14ac:dyDescent="0.2">
      <c r="A4" s="3" t="s">
        <v>53</v>
      </c>
      <c r="B4" s="161">
        <v>44743</v>
      </c>
      <c r="C4" s="161"/>
      <c r="D4" s="161"/>
      <c r="E4" s="161"/>
      <c r="F4" s="161"/>
      <c r="G4" s="16"/>
      <c r="H4" s="16"/>
      <c r="I4" s="16"/>
      <c r="J4" s="16"/>
      <c r="K4" s="16"/>
    </row>
    <row r="5" spans="1:11" ht="21" customHeight="1" x14ac:dyDescent="0.2">
      <c r="A5" s="3" t="s">
        <v>54</v>
      </c>
      <c r="B5" s="161">
        <v>45107</v>
      </c>
      <c r="C5" s="161"/>
      <c r="D5" s="161"/>
      <c r="E5" s="161"/>
      <c r="F5" s="161"/>
      <c r="G5" s="16"/>
      <c r="H5" s="16"/>
      <c r="I5" s="16"/>
      <c r="J5" s="16"/>
      <c r="K5" s="16"/>
    </row>
    <row r="6" spans="1:11" ht="21" customHeight="1" x14ac:dyDescent="0.2">
      <c r="A6" s="3" t="s">
        <v>55</v>
      </c>
      <c r="B6" s="143" t="str">
        <f>IF(AND(Travel!B7&lt;&gt;A30,Hospitality!B7&lt;&gt;A30,'All other expenses'!B7&lt;&gt;A30,'Gifts and benefits'!B7&lt;&gt;A30),A31,IF(AND(Travel!B7=A30,Hospitality!B7=A30,'All other expenses'!B7=A30,'Gifts and benefits'!B7=A30),A33,A32))</f>
        <v>Data and totals checked on all sheets</v>
      </c>
      <c r="C6" s="143"/>
      <c r="D6" s="143"/>
      <c r="E6" s="143"/>
      <c r="F6" s="143"/>
      <c r="G6" s="22"/>
      <c r="H6" s="16"/>
      <c r="I6" s="16"/>
      <c r="J6" s="16"/>
      <c r="K6" s="16"/>
    </row>
    <row r="7" spans="1:11" ht="31.5" x14ac:dyDescent="0.2">
      <c r="A7" s="3" t="s">
        <v>56</v>
      </c>
      <c r="B7" s="142" t="s">
        <v>89</v>
      </c>
      <c r="C7" s="142"/>
      <c r="D7" s="142"/>
      <c r="E7" s="142"/>
      <c r="F7" s="142"/>
      <c r="G7" s="22"/>
      <c r="H7" s="16"/>
      <c r="I7" s="16"/>
      <c r="J7" s="16"/>
      <c r="K7" s="16"/>
    </row>
    <row r="8" spans="1:11" ht="25.5" customHeight="1" x14ac:dyDescent="0.2">
      <c r="A8" s="3" t="s">
        <v>58</v>
      </c>
      <c r="B8" s="142" t="s">
        <v>370</v>
      </c>
      <c r="C8" s="142"/>
      <c r="D8" s="142"/>
      <c r="E8" s="142"/>
      <c r="F8" s="142"/>
      <c r="G8" s="22"/>
      <c r="H8" s="16"/>
      <c r="I8" s="16"/>
      <c r="J8" s="16"/>
      <c r="K8" s="16"/>
    </row>
    <row r="9" spans="1:11" ht="66.75" customHeight="1" x14ac:dyDescent="0.2">
      <c r="A9" s="141" t="s">
        <v>60</v>
      </c>
      <c r="B9" s="141"/>
      <c r="C9" s="141"/>
      <c r="D9" s="141"/>
      <c r="E9" s="141"/>
      <c r="F9" s="141"/>
      <c r="G9" s="22"/>
      <c r="H9" s="16"/>
      <c r="I9" s="16"/>
      <c r="J9" s="16"/>
      <c r="K9" s="16"/>
    </row>
    <row r="10" spans="1:11" s="90" customFormat="1" ht="36" customHeight="1" x14ac:dyDescent="0.2">
      <c r="A10" s="84" t="s">
        <v>61</v>
      </c>
      <c r="B10" s="85" t="s">
        <v>62</v>
      </c>
      <c r="C10" s="85" t="s">
        <v>63</v>
      </c>
      <c r="D10" s="86"/>
      <c r="E10" s="87" t="s">
        <v>28</v>
      </c>
      <c r="F10" s="88" t="s">
        <v>64</v>
      </c>
      <c r="G10" s="89"/>
      <c r="H10" s="89"/>
      <c r="I10" s="89"/>
      <c r="J10" s="89"/>
      <c r="K10" s="89"/>
    </row>
    <row r="11" spans="1:11" ht="27.75" customHeight="1" x14ac:dyDescent="0.2">
      <c r="A11" s="8" t="s">
        <v>65</v>
      </c>
      <c r="B11" s="58">
        <f>B15+B16+B17</f>
        <v>39811.430751439766</v>
      </c>
      <c r="C11" s="64" t="str">
        <f>IF(Travel!B6="",A34,Travel!B6)</f>
        <v>Figures exclude GST</v>
      </c>
      <c r="D11" s="6"/>
      <c r="E11" s="8" t="s">
        <v>66</v>
      </c>
      <c r="F11" s="32">
        <f>'Gifts and benefits'!C60</f>
        <v>47</v>
      </c>
      <c r="G11" s="28"/>
      <c r="H11" s="28"/>
      <c r="I11" s="28"/>
      <c r="J11" s="28"/>
      <c r="K11" s="28"/>
    </row>
    <row r="12" spans="1:11" ht="27.75" customHeight="1" x14ac:dyDescent="0.2">
      <c r="A12" s="8" t="s">
        <v>23</v>
      </c>
      <c r="B12" s="58">
        <f>Hospitality!B19</f>
        <v>4428.6000000000004</v>
      </c>
      <c r="C12" s="64" t="str">
        <f>IF(Hospitality!B6="",A34,Hospitality!B6)</f>
        <v>Figures exclude GST</v>
      </c>
      <c r="D12" s="6"/>
      <c r="E12" s="8" t="s">
        <v>67</v>
      </c>
      <c r="F12" s="32">
        <f>'Gifts and benefits'!C61</f>
        <v>17</v>
      </c>
      <c r="G12" s="28"/>
      <c r="H12" s="28"/>
      <c r="I12" s="28"/>
      <c r="J12" s="28"/>
      <c r="K12" s="28"/>
    </row>
    <row r="13" spans="1:11" ht="27.75" customHeight="1" x14ac:dyDescent="0.2">
      <c r="A13" s="8" t="s">
        <v>68</v>
      </c>
      <c r="B13" s="58">
        <f>'All other expenses'!B20</f>
        <v>5367.77</v>
      </c>
      <c r="C13" s="64" t="str">
        <f>IF('All other expenses'!B6="",A34,'All other expenses'!B6)</f>
        <v>Figures exclude GST</v>
      </c>
      <c r="D13" s="6"/>
      <c r="E13" s="8" t="s">
        <v>69</v>
      </c>
      <c r="F13" s="32">
        <f>'Gifts and benefits'!C62</f>
        <v>30</v>
      </c>
      <c r="G13" s="16"/>
      <c r="H13" s="16"/>
      <c r="I13" s="16"/>
      <c r="J13" s="16"/>
      <c r="K13" s="16"/>
    </row>
    <row r="14" spans="1:11" ht="12.75" customHeight="1" x14ac:dyDescent="0.2">
      <c r="A14" s="7"/>
      <c r="B14" s="59"/>
      <c r="C14" s="65"/>
      <c r="D14" s="33"/>
      <c r="E14" s="6"/>
      <c r="F14" s="34"/>
      <c r="G14" s="16"/>
      <c r="H14" s="16"/>
      <c r="I14" s="16"/>
      <c r="J14" s="16"/>
      <c r="K14" s="16"/>
    </row>
    <row r="15" spans="1:11" ht="27.75" customHeight="1" x14ac:dyDescent="0.2">
      <c r="A15" s="162" t="s">
        <v>70</v>
      </c>
      <c r="B15" s="58">
        <f>Travel!B41</f>
        <v>36061.170751439771</v>
      </c>
      <c r="C15" s="64" t="str">
        <f>C11</f>
        <v>Figures exclude GST</v>
      </c>
      <c r="D15" s="6"/>
      <c r="E15" s="6"/>
      <c r="F15" s="34"/>
      <c r="G15" s="16"/>
      <c r="H15" s="16"/>
      <c r="I15" s="16"/>
      <c r="J15" s="16"/>
      <c r="K15" s="16"/>
    </row>
    <row r="16" spans="1:11" ht="27.75" customHeight="1" x14ac:dyDescent="0.2">
      <c r="A16" s="162" t="s">
        <v>71</v>
      </c>
      <c r="B16" s="58">
        <f>Travel!B60</f>
        <v>3161.24</v>
      </c>
      <c r="C16" s="64" t="str">
        <f>C11</f>
        <v>Figures exclude GST</v>
      </c>
      <c r="D16" s="35"/>
      <c r="E16" s="6"/>
      <c r="F16" s="36"/>
      <c r="G16" s="16"/>
      <c r="H16" s="16"/>
      <c r="I16" s="16"/>
      <c r="J16" s="16"/>
      <c r="K16" s="16"/>
    </row>
    <row r="17" spans="1:11" ht="27.75" customHeight="1" x14ac:dyDescent="0.2">
      <c r="A17" s="162" t="s">
        <v>72</v>
      </c>
      <c r="B17" s="58">
        <f>Travel!B81</f>
        <v>589.0200000000001</v>
      </c>
      <c r="C17" s="64" t="str">
        <f>C11</f>
        <v>Figures exclude GST</v>
      </c>
      <c r="D17" s="6"/>
      <c r="E17" s="6"/>
      <c r="F17" s="36"/>
      <c r="G17" s="16"/>
      <c r="H17" s="16"/>
      <c r="I17" s="16"/>
      <c r="J17" s="16"/>
      <c r="K17" s="16"/>
    </row>
    <row r="18" spans="1:11" ht="27.75" customHeight="1" x14ac:dyDescent="0.2">
      <c r="A18" s="16"/>
      <c r="B18" s="18"/>
      <c r="C18" s="16"/>
      <c r="D18" s="5"/>
      <c r="E18" s="5"/>
      <c r="F18" s="27"/>
      <c r="G18" s="16"/>
      <c r="H18" s="16"/>
      <c r="I18" s="16"/>
      <c r="J18" s="16"/>
      <c r="K18" s="16"/>
    </row>
    <row r="19" spans="1:11" x14ac:dyDescent="0.2">
      <c r="A19" s="17" t="s">
        <v>73</v>
      </c>
      <c r="B19" s="18"/>
      <c r="C19" s="16"/>
      <c r="D19" s="16"/>
      <c r="E19" s="16"/>
      <c r="F19" s="16"/>
      <c r="G19" s="16"/>
      <c r="H19" s="16"/>
      <c r="I19" s="16"/>
      <c r="J19" s="16"/>
      <c r="K19" s="16"/>
    </row>
    <row r="20" spans="1:11" x14ac:dyDescent="0.2">
      <c r="A20" s="19" t="s">
        <v>74</v>
      </c>
      <c r="D20" s="16"/>
      <c r="E20" s="16"/>
      <c r="F20" s="16"/>
      <c r="G20" s="16"/>
      <c r="H20" s="16"/>
      <c r="I20" s="16"/>
      <c r="J20" s="16"/>
      <c r="K20" s="16"/>
    </row>
    <row r="21" spans="1:11" ht="12.6" customHeight="1" x14ac:dyDescent="0.2">
      <c r="A21" s="19" t="s">
        <v>75</v>
      </c>
      <c r="D21" s="16"/>
      <c r="E21" s="16"/>
      <c r="F21" s="16"/>
      <c r="G21" s="16"/>
      <c r="H21" s="16"/>
      <c r="I21" s="16"/>
      <c r="J21" s="16"/>
      <c r="K21" s="16"/>
    </row>
    <row r="22" spans="1:11" ht="12.6" customHeight="1" x14ac:dyDescent="0.2">
      <c r="A22" s="19" t="s">
        <v>76</v>
      </c>
      <c r="D22" s="16"/>
      <c r="E22" s="16"/>
      <c r="F22" s="16"/>
      <c r="G22" s="16"/>
      <c r="H22" s="16"/>
      <c r="I22" s="16"/>
      <c r="J22" s="16"/>
      <c r="K22" s="16"/>
    </row>
    <row r="23" spans="1:11" ht="12.6" customHeight="1" x14ac:dyDescent="0.2">
      <c r="A23" s="19" t="s">
        <v>77</v>
      </c>
      <c r="D23" s="16"/>
      <c r="E23" s="16"/>
      <c r="F23" s="16"/>
      <c r="G23" s="16"/>
      <c r="H23" s="16"/>
      <c r="I23" s="16"/>
      <c r="J23" s="16"/>
      <c r="K23" s="16"/>
    </row>
    <row r="24" spans="1:11" x14ac:dyDescent="0.2">
      <c r="A24" s="25"/>
      <c r="B24" s="16"/>
      <c r="C24" s="16"/>
      <c r="D24" s="16"/>
      <c r="E24" s="16"/>
      <c r="F24" s="16"/>
      <c r="G24" s="16"/>
      <c r="H24" s="16"/>
      <c r="I24" s="16"/>
      <c r="J24" s="16"/>
      <c r="K24" s="16"/>
    </row>
    <row r="25" spans="1:11" hidden="1" x14ac:dyDescent="0.2">
      <c r="A25" s="11" t="s">
        <v>78</v>
      </c>
      <c r="B25" s="12"/>
      <c r="C25" s="12"/>
      <c r="D25" s="12"/>
      <c r="E25" s="12"/>
      <c r="F25" s="12"/>
      <c r="G25" s="16"/>
      <c r="H25" s="16"/>
      <c r="I25" s="16"/>
      <c r="J25" s="16"/>
      <c r="K25" s="16"/>
    </row>
    <row r="26" spans="1:11" ht="12.75" hidden="1" customHeight="1" x14ac:dyDescent="0.2">
      <c r="A26" s="10" t="s">
        <v>79</v>
      </c>
      <c r="B26" s="4"/>
      <c r="C26" s="4"/>
      <c r="D26" s="10"/>
      <c r="E26" s="10"/>
      <c r="F26" s="10"/>
      <c r="G26" s="16"/>
      <c r="H26" s="16"/>
      <c r="I26" s="16"/>
      <c r="J26" s="16"/>
      <c r="K26" s="16"/>
    </row>
    <row r="27" spans="1:11" hidden="1" x14ac:dyDescent="0.2">
      <c r="A27" s="9" t="s">
        <v>80</v>
      </c>
      <c r="B27" s="9"/>
      <c r="C27" s="9"/>
      <c r="D27" s="9"/>
      <c r="E27" s="9"/>
      <c r="F27" s="9"/>
      <c r="G27" s="16"/>
      <c r="H27" s="16"/>
      <c r="I27" s="16"/>
      <c r="J27" s="16"/>
      <c r="K27" s="16"/>
    </row>
    <row r="28" spans="1:11" hidden="1" x14ac:dyDescent="0.2">
      <c r="A28" s="9" t="s">
        <v>81</v>
      </c>
      <c r="B28" s="9"/>
      <c r="C28" s="9"/>
      <c r="D28" s="9"/>
      <c r="E28" s="9"/>
      <c r="F28" s="9"/>
      <c r="G28" s="16"/>
      <c r="H28" s="16"/>
      <c r="I28" s="16"/>
      <c r="J28" s="16"/>
      <c r="K28" s="16"/>
    </row>
    <row r="29" spans="1:11" hidden="1" x14ac:dyDescent="0.2">
      <c r="A29" s="10" t="s">
        <v>82</v>
      </c>
      <c r="B29" s="10"/>
      <c r="C29" s="10"/>
      <c r="D29" s="10"/>
      <c r="E29" s="10"/>
      <c r="F29" s="10"/>
      <c r="G29" s="16"/>
      <c r="H29" s="16"/>
      <c r="I29" s="16"/>
      <c r="J29" s="16"/>
      <c r="K29" s="16"/>
    </row>
    <row r="30" spans="1:11" hidden="1" x14ac:dyDescent="0.2">
      <c r="A30" s="10" t="s">
        <v>83</v>
      </c>
      <c r="B30" s="10"/>
      <c r="C30" s="10"/>
      <c r="D30" s="10"/>
      <c r="E30" s="10"/>
      <c r="F30" s="10"/>
      <c r="G30" s="16"/>
      <c r="H30" s="16"/>
      <c r="I30" s="16"/>
      <c r="J30" s="16"/>
      <c r="K30" s="16"/>
    </row>
    <row r="31" spans="1:11" hidden="1" x14ac:dyDescent="0.2">
      <c r="A31" s="9" t="s">
        <v>84</v>
      </c>
      <c r="B31" s="9"/>
      <c r="C31" s="9"/>
      <c r="D31" s="9"/>
      <c r="E31" s="9"/>
      <c r="F31" s="9"/>
      <c r="G31" s="16"/>
      <c r="H31" s="16"/>
      <c r="I31" s="16"/>
      <c r="J31" s="16"/>
      <c r="K31" s="16"/>
    </row>
    <row r="32" spans="1:11" hidden="1" x14ac:dyDescent="0.2">
      <c r="A32" s="9" t="s">
        <v>85</v>
      </c>
      <c r="B32" s="9"/>
      <c r="C32" s="9"/>
      <c r="D32" s="9"/>
      <c r="E32" s="9"/>
      <c r="F32" s="9"/>
      <c r="G32" s="16"/>
      <c r="H32" s="16"/>
      <c r="I32" s="16"/>
      <c r="J32" s="16"/>
      <c r="K32" s="16"/>
    </row>
    <row r="33" spans="1:11" hidden="1" x14ac:dyDescent="0.2">
      <c r="A33" s="9" t="s">
        <v>86</v>
      </c>
      <c r="B33" s="9"/>
      <c r="C33" s="9"/>
      <c r="D33" s="9"/>
      <c r="E33" s="9"/>
      <c r="F33" s="9"/>
      <c r="G33" s="16"/>
      <c r="H33" s="16"/>
      <c r="I33" s="16"/>
      <c r="J33" s="16"/>
      <c r="K33" s="16"/>
    </row>
    <row r="34" spans="1:11" hidden="1" x14ac:dyDescent="0.2">
      <c r="A34" s="10" t="s">
        <v>87</v>
      </c>
      <c r="B34" s="10"/>
      <c r="C34" s="10"/>
      <c r="D34" s="10"/>
      <c r="E34" s="10"/>
      <c r="F34" s="10"/>
      <c r="G34" s="16"/>
      <c r="H34" s="16"/>
      <c r="I34" s="16"/>
      <c r="J34" s="16"/>
      <c r="K34" s="16"/>
    </row>
    <row r="35" spans="1:11" hidden="1" x14ac:dyDescent="0.2">
      <c r="A35" s="10" t="s">
        <v>88</v>
      </c>
      <c r="B35" s="10"/>
      <c r="C35" s="10"/>
      <c r="D35" s="10"/>
      <c r="E35" s="10"/>
      <c r="F35" s="10"/>
      <c r="G35" s="16"/>
      <c r="H35" s="16"/>
      <c r="I35" s="16"/>
      <c r="J35" s="16"/>
      <c r="K35" s="16"/>
    </row>
    <row r="36" spans="1:11" hidden="1" x14ac:dyDescent="0.2">
      <c r="A36" s="9" t="s">
        <v>57</v>
      </c>
      <c r="B36" s="61"/>
      <c r="C36" s="61"/>
      <c r="D36" s="61"/>
      <c r="E36" s="61"/>
      <c r="F36" s="61"/>
      <c r="G36" s="16"/>
      <c r="H36" s="16"/>
      <c r="I36" s="16"/>
      <c r="J36" s="16"/>
      <c r="K36" s="16"/>
    </row>
    <row r="37" spans="1:11" hidden="1" x14ac:dyDescent="0.2">
      <c r="A37" s="9" t="s">
        <v>89</v>
      </c>
      <c r="B37" s="61"/>
      <c r="C37" s="61"/>
      <c r="D37" s="61"/>
      <c r="E37" s="61"/>
      <c r="F37" s="61"/>
      <c r="G37" s="16"/>
      <c r="H37" s="16"/>
      <c r="I37" s="16"/>
      <c r="J37" s="16"/>
      <c r="K37" s="16"/>
    </row>
    <row r="38" spans="1:11" hidden="1" x14ac:dyDescent="0.2">
      <c r="A38" s="9" t="s">
        <v>59</v>
      </c>
      <c r="B38" s="61"/>
      <c r="C38" s="61"/>
      <c r="D38" s="61"/>
      <c r="E38" s="61"/>
      <c r="F38" s="61"/>
      <c r="G38" s="16"/>
      <c r="H38" s="16"/>
      <c r="I38" s="16"/>
      <c r="J38" s="16"/>
      <c r="K38" s="16"/>
    </row>
    <row r="39" spans="1:11" hidden="1" x14ac:dyDescent="0.2">
      <c r="A39" s="10" t="s">
        <v>90</v>
      </c>
      <c r="B39" s="4"/>
      <c r="C39" s="4"/>
      <c r="D39" s="4"/>
      <c r="E39" s="4"/>
      <c r="F39" s="4"/>
      <c r="G39" s="16"/>
      <c r="H39" s="16"/>
      <c r="I39" s="16"/>
      <c r="J39" s="16"/>
      <c r="K39" s="16"/>
    </row>
    <row r="40" spans="1:11" hidden="1" x14ac:dyDescent="0.2">
      <c r="A40" s="4" t="s">
        <v>91</v>
      </c>
      <c r="B40" s="4"/>
      <c r="C40" s="4"/>
      <c r="D40" s="4"/>
      <c r="E40" s="4"/>
      <c r="F40" s="4"/>
      <c r="G40" s="16"/>
      <c r="H40" s="16"/>
      <c r="I40" s="16"/>
      <c r="J40" s="16"/>
      <c r="K40" s="16"/>
    </row>
    <row r="41" spans="1:11" hidden="1" x14ac:dyDescent="0.2">
      <c r="A41" s="4" t="s">
        <v>92</v>
      </c>
      <c r="B41" s="4"/>
      <c r="C41" s="4"/>
      <c r="D41" s="4"/>
      <c r="E41" s="4"/>
      <c r="F41" s="4"/>
      <c r="G41" s="16"/>
      <c r="H41" s="16"/>
      <c r="I41" s="16"/>
      <c r="J41" s="16"/>
      <c r="K41" s="16"/>
    </row>
    <row r="42" spans="1:11" hidden="1" x14ac:dyDescent="0.2">
      <c r="A42" s="4" t="s">
        <v>93</v>
      </c>
      <c r="B42" s="4"/>
      <c r="C42" s="4"/>
      <c r="D42" s="4"/>
      <c r="E42" s="4"/>
      <c r="F42" s="4"/>
      <c r="G42" s="16"/>
      <c r="H42" s="16"/>
      <c r="I42" s="16"/>
      <c r="J42" s="16"/>
      <c r="K42" s="16"/>
    </row>
    <row r="43" spans="1:11" hidden="1" x14ac:dyDescent="0.2">
      <c r="A43" s="4" t="s">
        <v>94</v>
      </c>
      <c r="B43" s="4"/>
      <c r="C43" s="4"/>
      <c r="D43" s="4"/>
      <c r="E43" s="4"/>
      <c r="F43" s="4"/>
      <c r="G43" s="16"/>
      <c r="H43" s="16"/>
      <c r="I43" s="16"/>
      <c r="J43" s="16"/>
      <c r="K43" s="16"/>
    </row>
    <row r="44" spans="1:11" hidden="1" x14ac:dyDescent="0.2">
      <c r="A44" s="4" t="s">
        <v>95</v>
      </c>
      <c r="B44" s="4"/>
      <c r="C44" s="4"/>
      <c r="D44" s="4"/>
      <c r="E44" s="4"/>
      <c r="F44" s="4"/>
      <c r="G44" s="16"/>
      <c r="H44" s="16"/>
      <c r="I44" s="16"/>
      <c r="J44" s="16"/>
      <c r="K44" s="16"/>
    </row>
    <row r="45" spans="1:11" hidden="1" x14ac:dyDescent="0.2">
      <c r="A45" s="62" t="s">
        <v>96</v>
      </c>
      <c r="B45" s="61"/>
      <c r="C45" s="61"/>
      <c r="D45" s="61"/>
      <c r="E45" s="61"/>
      <c r="F45" s="61"/>
      <c r="G45" s="16"/>
      <c r="H45" s="16"/>
      <c r="I45" s="16"/>
      <c r="J45" s="16"/>
      <c r="K45" s="16"/>
    </row>
    <row r="46" spans="1:11" hidden="1" x14ac:dyDescent="0.2">
      <c r="A46" s="61" t="s">
        <v>97</v>
      </c>
      <c r="B46" s="61"/>
      <c r="C46" s="61"/>
      <c r="D46" s="61"/>
      <c r="E46" s="61"/>
      <c r="F46" s="61"/>
      <c r="G46" s="16"/>
      <c r="H46" s="16"/>
      <c r="I46" s="16"/>
      <c r="J46" s="16"/>
      <c r="K46" s="16"/>
    </row>
    <row r="47" spans="1:11" hidden="1" x14ac:dyDescent="0.2">
      <c r="A47" s="37">
        <v>-20000</v>
      </c>
      <c r="B47" s="4"/>
      <c r="C47" s="4"/>
      <c r="D47" s="4"/>
      <c r="E47" s="4"/>
      <c r="F47" s="4"/>
      <c r="G47" s="16"/>
      <c r="H47" s="16"/>
      <c r="I47" s="16"/>
      <c r="J47" s="16"/>
      <c r="K47" s="16"/>
    </row>
    <row r="48" spans="1:11" ht="25.5" hidden="1" x14ac:dyDescent="0.2">
      <c r="A48" s="78" t="s">
        <v>98</v>
      </c>
      <c r="B48" s="61"/>
      <c r="C48" s="61"/>
      <c r="D48" s="61"/>
      <c r="E48" s="61"/>
      <c r="F48" s="61"/>
      <c r="G48" s="16"/>
      <c r="H48" s="16"/>
      <c r="I48" s="16"/>
      <c r="J48" s="16"/>
      <c r="K48" s="16"/>
    </row>
    <row r="49" spans="1:11" ht="25.5" hidden="1" x14ac:dyDescent="0.2">
      <c r="A49" s="78" t="s">
        <v>99</v>
      </c>
      <c r="B49" s="61"/>
      <c r="C49" s="61"/>
      <c r="D49" s="61"/>
      <c r="E49" s="61"/>
      <c r="F49" s="61"/>
      <c r="G49" s="16"/>
      <c r="H49" s="16"/>
      <c r="I49" s="16"/>
      <c r="J49" s="16"/>
      <c r="K49" s="16"/>
    </row>
    <row r="50" spans="1:11" ht="25.5" hidden="1" x14ac:dyDescent="0.2">
      <c r="A50" s="79" t="s">
        <v>100</v>
      </c>
      <c r="B50" s="4"/>
      <c r="C50" s="4"/>
      <c r="D50" s="4"/>
      <c r="E50" s="4"/>
      <c r="F50" s="4"/>
      <c r="G50" s="16"/>
      <c r="H50" s="16"/>
      <c r="I50" s="16"/>
      <c r="J50" s="16"/>
      <c r="K50" s="16"/>
    </row>
    <row r="51" spans="1:11" ht="25.5" hidden="1" x14ac:dyDescent="0.2">
      <c r="A51" s="79" t="s">
        <v>101</v>
      </c>
      <c r="B51" s="4"/>
      <c r="C51" s="4"/>
      <c r="D51" s="4"/>
      <c r="E51" s="4"/>
      <c r="F51" s="4"/>
      <c r="G51" s="16"/>
      <c r="H51" s="16"/>
      <c r="I51" s="16"/>
      <c r="J51" s="16"/>
      <c r="K51" s="16"/>
    </row>
    <row r="52" spans="1:11" ht="38.25" hidden="1" x14ac:dyDescent="0.2">
      <c r="A52" s="79" t="s">
        <v>102</v>
      </c>
      <c r="B52" s="71"/>
      <c r="C52" s="71"/>
      <c r="D52" s="71"/>
      <c r="E52" s="10"/>
      <c r="F52" s="10"/>
      <c r="G52" s="16"/>
      <c r="H52" s="16"/>
      <c r="I52" s="16"/>
      <c r="J52" s="16"/>
      <c r="K52" s="16"/>
    </row>
    <row r="53" spans="1:11" hidden="1" x14ac:dyDescent="0.2">
      <c r="A53" s="76" t="s">
        <v>103</v>
      </c>
      <c r="B53" s="70"/>
      <c r="C53" s="70"/>
      <c r="D53" s="70"/>
      <c r="E53" s="9"/>
      <c r="F53" s="9" t="b">
        <v>1</v>
      </c>
      <c r="G53" s="16"/>
      <c r="H53" s="16"/>
      <c r="I53" s="16"/>
      <c r="J53" s="16"/>
      <c r="K53" s="16"/>
    </row>
    <row r="54" spans="1:11" hidden="1" x14ac:dyDescent="0.2">
      <c r="A54" s="77" t="s">
        <v>104</v>
      </c>
      <c r="B54" s="76"/>
      <c r="C54" s="76"/>
      <c r="D54" s="76"/>
      <c r="E54" s="9"/>
      <c r="F54" s="9" t="b">
        <v>0</v>
      </c>
      <c r="G54" s="16"/>
      <c r="H54" s="16"/>
      <c r="I54" s="16"/>
      <c r="J54" s="16"/>
      <c r="K54" s="16"/>
    </row>
    <row r="55" spans="1:11" hidden="1" x14ac:dyDescent="0.2">
      <c r="A55" s="80"/>
      <c r="B55" s="72">
        <f>COUNT(Travel!B12:B40)</f>
        <v>27</v>
      </c>
      <c r="C55" s="72"/>
      <c r="D55" s="72">
        <f>COUNTIF(Travel!D12:D40,"*")</f>
        <v>27</v>
      </c>
      <c r="E55" s="73"/>
      <c r="F55" s="73" t="b">
        <f>MIN(B55,D55)=MAX(B55,D55)</f>
        <v>1</v>
      </c>
      <c r="G55" s="16"/>
      <c r="H55" s="16"/>
      <c r="I55" s="16"/>
      <c r="J55" s="16"/>
      <c r="K55" s="16"/>
    </row>
    <row r="56" spans="1:11" hidden="1" x14ac:dyDescent="0.2">
      <c r="A56" s="80" t="s">
        <v>105</v>
      </c>
      <c r="B56" s="72">
        <f>COUNT(Travel!B45:B59)</f>
        <v>11</v>
      </c>
      <c r="C56" s="72"/>
      <c r="D56" s="72">
        <f>COUNTIF(Travel!D45:D59,"*")</f>
        <v>11</v>
      </c>
      <c r="E56" s="73"/>
      <c r="F56" s="73" t="b">
        <f>MIN(B56,D56)=MAX(B56,D56)</f>
        <v>1</v>
      </c>
    </row>
    <row r="57" spans="1:11" hidden="1" x14ac:dyDescent="0.2">
      <c r="A57" s="81"/>
      <c r="B57" s="72">
        <f>COUNT(Travel!B64:B80)</f>
        <v>15</v>
      </c>
      <c r="C57" s="72"/>
      <c r="D57" s="72">
        <f>COUNTIF(Travel!D64:D80,"*")</f>
        <v>15</v>
      </c>
      <c r="E57" s="73"/>
      <c r="F57" s="73" t="b">
        <f>MIN(B57,D57)=MAX(B57,D57)</f>
        <v>1</v>
      </c>
    </row>
    <row r="58" spans="1:11" hidden="1" x14ac:dyDescent="0.2">
      <c r="A58" s="82" t="s">
        <v>106</v>
      </c>
      <c r="B58" s="74">
        <f>COUNT(Hospitality!B11:B18)</f>
        <v>3</v>
      </c>
      <c r="C58" s="74"/>
      <c r="D58" s="74">
        <f>COUNTIF(Hospitality!D11:D18,"*")</f>
        <v>3</v>
      </c>
      <c r="E58" s="75"/>
      <c r="F58" s="75" t="b">
        <f>MIN(B58,D58)=MAX(B58,D58)</f>
        <v>1</v>
      </c>
    </row>
    <row r="59" spans="1:11" hidden="1" x14ac:dyDescent="0.2">
      <c r="A59" s="83" t="s">
        <v>107</v>
      </c>
      <c r="B59" s="73">
        <f>COUNT('All other expenses'!B11:B19)</f>
        <v>6</v>
      </c>
      <c r="C59" s="73"/>
      <c r="D59" s="73">
        <f>COUNTIF('All other expenses'!D11:D19,"*")</f>
        <v>6</v>
      </c>
      <c r="E59" s="73"/>
      <c r="F59" s="73" t="b">
        <f>MIN(B59,D59)=MAX(B59,D59)</f>
        <v>1</v>
      </c>
    </row>
    <row r="60" spans="1:11" hidden="1" x14ac:dyDescent="0.2">
      <c r="A60" s="82" t="s">
        <v>108</v>
      </c>
      <c r="B60" s="74">
        <f>COUNTIF('Gifts and benefits'!B11:B59,"*")</f>
        <v>47</v>
      </c>
      <c r="C60" s="74">
        <f>COUNTIF('Gifts and benefits'!C11:C59,"*")</f>
        <v>47</v>
      </c>
      <c r="D60" s="74"/>
      <c r="E60" s="74">
        <f>COUNTA('Gifts and benefits'!E11:E59)</f>
        <v>47</v>
      </c>
      <c r="F60" s="75"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Departmental Secretary or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59"/>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7" t="s">
        <v>109</v>
      </c>
      <c r="B1" s="147"/>
      <c r="C1" s="147"/>
      <c r="D1" s="147"/>
      <c r="E1" s="147"/>
      <c r="F1" s="137"/>
    </row>
    <row r="2" spans="1:6" ht="21" customHeight="1" x14ac:dyDescent="0.2">
      <c r="A2" s="3" t="s">
        <v>110</v>
      </c>
      <c r="B2" s="145" t="str">
        <f>'Summary and sign-off'!B2:F2</f>
        <v>Ministry of Defence</v>
      </c>
      <c r="C2" s="145"/>
      <c r="D2" s="145"/>
      <c r="E2" s="145"/>
      <c r="F2" s="137"/>
    </row>
    <row r="3" spans="1:6" ht="31.5" x14ac:dyDescent="0.2">
      <c r="A3" s="3" t="s">
        <v>111</v>
      </c>
      <c r="B3" s="145" t="str">
        <f>'Summary and sign-off'!B3:F3</f>
        <v>Andrew Bridgman</v>
      </c>
      <c r="C3" s="145"/>
      <c r="D3" s="145"/>
      <c r="E3" s="145"/>
      <c r="F3" s="137"/>
    </row>
    <row r="4" spans="1:6" ht="21" customHeight="1" x14ac:dyDescent="0.2">
      <c r="A4" s="3" t="s">
        <v>112</v>
      </c>
      <c r="B4" s="145">
        <f>'Summary and sign-off'!B4:F4</f>
        <v>44743</v>
      </c>
      <c r="C4" s="145"/>
      <c r="D4" s="145"/>
      <c r="E4" s="145"/>
      <c r="F4" s="137"/>
    </row>
    <row r="5" spans="1:6" ht="21" customHeight="1" x14ac:dyDescent="0.2">
      <c r="A5" s="3" t="s">
        <v>113</v>
      </c>
      <c r="B5" s="145">
        <f>'Summary and sign-off'!B5:F5</f>
        <v>45107</v>
      </c>
      <c r="C5" s="145"/>
      <c r="D5" s="145"/>
      <c r="E5" s="145"/>
      <c r="F5" s="137"/>
    </row>
    <row r="6" spans="1:6" ht="21" customHeight="1" x14ac:dyDescent="0.2">
      <c r="A6" s="3" t="s">
        <v>114</v>
      </c>
      <c r="B6" s="142" t="s">
        <v>81</v>
      </c>
      <c r="C6" s="142"/>
      <c r="D6" s="142"/>
      <c r="E6" s="142"/>
      <c r="F6" s="137"/>
    </row>
    <row r="7" spans="1:6" ht="21" customHeight="1" x14ac:dyDescent="0.2">
      <c r="A7" s="3" t="s">
        <v>55</v>
      </c>
      <c r="B7" s="142" t="s">
        <v>83</v>
      </c>
      <c r="C7" s="142"/>
      <c r="D7" s="142"/>
      <c r="E7" s="142"/>
      <c r="F7" s="137"/>
    </row>
    <row r="8" spans="1:6" ht="36" customHeight="1" x14ac:dyDescent="0.2">
      <c r="A8" s="149" t="s">
        <v>115</v>
      </c>
      <c r="B8" s="150"/>
      <c r="C8" s="150"/>
      <c r="D8" s="150"/>
      <c r="E8" s="150"/>
      <c r="F8" s="138"/>
    </row>
    <row r="9" spans="1:6" ht="36" customHeight="1" x14ac:dyDescent="0.2">
      <c r="A9" s="151" t="s">
        <v>116</v>
      </c>
      <c r="B9" s="152"/>
      <c r="C9" s="152"/>
      <c r="D9" s="152"/>
      <c r="E9" s="152"/>
      <c r="F9" s="138"/>
    </row>
    <row r="10" spans="1:6" ht="24.75" customHeight="1" x14ac:dyDescent="0.2">
      <c r="A10" s="148" t="s">
        <v>117</v>
      </c>
      <c r="B10" s="153"/>
      <c r="C10" s="148"/>
      <c r="D10" s="148"/>
      <c r="E10" s="148"/>
      <c r="F10" s="139"/>
    </row>
    <row r="11" spans="1:6" ht="28.5" customHeight="1" x14ac:dyDescent="0.2">
      <c r="A11" s="23" t="s">
        <v>118</v>
      </c>
      <c r="B11" s="23" t="s">
        <v>119</v>
      </c>
      <c r="C11" s="23" t="s">
        <v>120</v>
      </c>
      <c r="D11" s="23" t="s">
        <v>121</v>
      </c>
      <c r="E11" s="23" t="s">
        <v>122</v>
      </c>
      <c r="F11" s="140"/>
    </row>
    <row r="12" spans="1:6" s="2" customFormat="1" ht="25.5" x14ac:dyDescent="0.2">
      <c r="A12" s="114">
        <v>44767</v>
      </c>
      <c r="B12" s="115">
        <v>275</v>
      </c>
      <c r="C12" s="116" t="s">
        <v>354</v>
      </c>
      <c r="D12" s="119" t="s">
        <v>249</v>
      </c>
      <c r="E12" s="120" t="s">
        <v>177</v>
      </c>
      <c r="F12" s="133"/>
    </row>
    <row r="13" spans="1:6" s="2" customFormat="1" ht="25.5" x14ac:dyDescent="0.2">
      <c r="A13" s="114">
        <v>44776</v>
      </c>
      <c r="B13" s="115">
        <f>15.3+16.4</f>
        <v>31.7</v>
      </c>
      <c r="C13" s="116" t="s">
        <v>354</v>
      </c>
      <c r="D13" s="116" t="s">
        <v>250</v>
      </c>
      <c r="E13" s="117" t="s">
        <v>177</v>
      </c>
      <c r="F13" s="133"/>
    </row>
    <row r="14" spans="1:6" s="2" customFormat="1" ht="25.5" x14ac:dyDescent="0.2">
      <c r="A14" s="114">
        <v>44777</v>
      </c>
      <c r="B14" s="115">
        <v>115</v>
      </c>
      <c r="C14" s="116" t="s">
        <v>354</v>
      </c>
      <c r="D14" s="116" t="s">
        <v>224</v>
      </c>
      <c r="E14" s="117" t="s">
        <v>185</v>
      </c>
      <c r="F14" s="133"/>
    </row>
    <row r="15" spans="1:6" s="2" customFormat="1" ht="25.5" x14ac:dyDescent="0.2">
      <c r="A15" s="131" t="s">
        <v>223</v>
      </c>
      <c r="B15" s="115">
        <f>1718.69+45.69</f>
        <v>1764.38</v>
      </c>
      <c r="C15" s="116" t="s">
        <v>354</v>
      </c>
      <c r="D15" s="116" t="s">
        <v>317</v>
      </c>
      <c r="E15" s="117" t="s">
        <v>185</v>
      </c>
      <c r="F15" s="133"/>
    </row>
    <row r="16" spans="1:6" s="2" customFormat="1" ht="25.5" x14ac:dyDescent="0.2">
      <c r="A16" s="131" t="s">
        <v>223</v>
      </c>
      <c r="B16" s="115">
        <v>239.49</v>
      </c>
      <c r="C16" s="116" t="s">
        <v>354</v>
      </c>
      <c r="D16" s="116" t="s">
        <v>327</v>
      </c>
      <c r="E16" s="117" t="s">
        <v>185</v>
      </c>
      <c r="F16" s="133"/>
    </row>
    <row r="17" spans="1:6" s="2" customFormat="1" ht="25.5" x14ac:dyDescent="0.2">
      <c r="A17" s="131" t="s">
        <v>223</v>
      </c>
      <c r="B17" s="115">
        <v>345.31</v>
      </c>
      <c r="C17" s="116" t="s">
        <v>354</v>
      </c>
      <c r="D17" s="116" t="s">
        <v>221</v>
      </c>
      <c r="E17" s="117" t="s">
        <v>185</v>
      </c>
      <c r="F17" s="133"/>
    </row>
    <row r="18" spans="1:6" s="2" customFormat="1" x14ac:dyDescent="0.2">
      <c r="A18" s="131" t="s">
        <v>222</v>
      </c>
      <c r="B18" s="115">
        <v>2945.21</v>
      </c>
      <c r="C18" s="116" t="s">
        <v>304</v>
      </c>
      <c r="D18" s="116" t="s">
        <v>172</v>
      </c>
      <c r="E18" s="117" t="s">
        <v>173</v>
      </c>
      <c r="F18" s="133"/>
    </row>
    <row r="19" spans="1:6" s="2" customFormat="1" x14ac:dyDescent="0.2">
      <c r="A19" s="131" t="s">
        <v>222</v>
      </c>
      <c r="B19" s="115">
        <v>810.84</v>
      </c>
      <c r="C19" s="116" t="s">
        <v>304</v>
      </c>
      <c r="D19" s="116" t="s">
        <v>318</v>
      </c>
      <c r="E19" s="117" t="s">
        <v>173</v>
      </c>
      <c r="F19" s="133"/>
    </row>
    <row r="20" spans="1:6" s="2" customFormat="1" x14ac:dyDescent="0.2">
      <c r="A20" s="131" t="s">
        <v>222</v>
      </c>
      <c r="B20" s="115">
        <v>29.23</v>
      </c>
      <c r="C20" s="116" t="s">
        <v>304</v>
      </c>
      <c r="D20" s="116" t="s">
        <v>186</v>
      </c>
      <c r="E20" s="117" t="s">
        <v>173</v>
      </c>
      <c r="F20" s="133"/>
    </row>
    <row r="21" spans="1:6" s="2" customFormat="1" x14ac:dyDescent="0.2">
      <c r="A21" s="131" t="s">
        <v>218</v>
      </c>
      <c r="B21" s="115">
        <v>3762.06</v>
      </c>
      <c r="C21" s="116" t="s">
        <v>288</v>
      </c>
      <c r="D21" s="116" t="s">
        <v>227</v>
      </c>
      <c r="E21" s="117" t="s">
        <v>264</v>
      </c>
      <c r="F21" s="133"/>
    </row>
    <row r="22" spans="1:6" s="2" customFormat="1" x14ac:dyDescent="0.2">
      <c r="A22" s="131" t="s">
        <v>218</v>
      </c>
      <c r="B22" s="115">
        <f>553.45+404.79+30.73</f>
        <v>988.97</v>
      </c>
      <c r="C22" s="116" t="s">
        <v>288</v>
      </c>
      <c r="D22" s="116" t="s">
        <v>319</v>
      </c>
      <c r="E22" s="117" t="s">
        <v>264</v>
      </c>
      <c r="F22" s="133"/>
    </row>
    <row r="23" spans="1:6" s="2" customFormat="1" x14ac:dyDescent="0.2">
      <c r="A23" s="131" t="s">
        <v>218</v>
      </c>
      <c r="B23" s="115">
        <v>88.7</v>
      </c>
      <c r="C23" s="116" t="s">
        <v>288</v>
      </c>
      <c r="D23" s="116" t="s">
        <v>265</v>
      </c>
      <c r="E23" s="117" t="s">
        <v>264</v>
      </c>
      <c r="F23" s="133"/>
    </row>
    <row r="24" spans="1:6" s="2" customFormat="1" ht="25.5" x14ac:dyDescent="0.2">
      <c r="A24" s="131" t="s">
        <v>217</v>
      </c>
      <c r="B24" s="115">
        <v>2183.71</v>
      </c>
      <c r="C24" s="116" t="s">
        <v>289</v>
      </c>
      <c r="D24" s="116" t="s">
        <v>226</v>
      </c>
      <c r="E24" s="117" t="s">
        <v>225</v>
      </c>
      <c r="F24" s="133"/>
    </row>
    <row r="25" spans="1:6" s="2" customFormat="1" ht="25.5" x14ac:dyDescent="0.2">
      <c r="A25" s="131" t="s">
        <v>217</v>
      </c>
      <c r="B25" s="115">
        <v>953.2007514397759</v>
      </c>
      <c r="C25" s="116" t="s">
        <v>289</v>
      </c>
      <c r="D25" s="116" t="s">
        <v>320</v>
      </c>
      <c r="E25" s="117" t="s">
        <v>225</v>
      </c>
      <c r="F25" s="133"/>
    </row>
    <row r="26" spans="1:6" s="2" customFormat="1" ht="25.5" x14ac:dyDescent="0.2">
      <c r="A26" s="131" t="s">
        <v>217</v>
      </c>
      <c r="B26" s="115">
        <v>30.59</v>
      </c>
      <c r="C26" s="116" t="s">
        <v>289</v>
      </c>
      <c r="D26" s="116" t="s">
        <v>176</v>
      </c>
      <c r="E26" s="117" t="s">
        <v>225</v>
      </c>
      <c r="F26" s="133"/>
    </row>
    <row r="27" spans="1:6" s="2" customFormat="1" ht="12.75" customHeight="1" x14ac:dyDescent="0.2">
      <c r="A27" s="131" t="s">
        <v>254</v>
      </c>
      <c r="B27" s="115">
        <v>5402.79</v>
      </c>
      <c r="C27" s="116" t="s">
        <v>290</v>
      </c>
      <c r="D27" s="116" t="s">
        <v>256</v>
      </c>
      <c r="E27" s="117" t="s">
        <v>255</v>
      </c>
      <c r="F27" s="133"/>
    </row>
    <row r="28" spans="1:6" s="2" customFormat="1" x14ac:dyDescent="0.2">
      <c r="A28" s="131" t="s">
        <v>254</v>
      </c>
      <c r="B28" s="115">
        <v>2063.9699999999998</v>
      </c>
      <c r="C28" s="116" t="s">
        <v>290</v>
      </c>
      <c r="D28" s="116" t="s">
        <v>321</v>
      </c>
      <c r="E28" s="117" t="s">
        <v>255</v>
      </c>
      <c r="F28" s="133"/>
    </row>
    <row r="29" spans="1:6" s="2" customFormat="1" x14ac:dyDescent="0.2">
      <c r="A29" s="131" t="s">
        <v>263</v>
      </c>
      <c r="B29" s="115">
        <v>2314.4</v>
      </c>
      <c r="C29" s="116" t="s">
        <v>291</v>
      </c>
      <c r="D29" s="116" t="s">
        <v>299</v>
      </c>
      <c r="E29" s="117" t="s">
        <v>185</v>
      </c>
      <c r="F29" s="133"/>
    </row>
    <row r="30" spans="1:6" s="2" customFormat="1" x14ac:dyDescent="0.2">
      <c r="A30" s="131" t="s">
        <v>263</v>
      </c>
      <c r="B30" s="115">
        <f>693.87+300.7+270.97</f>
        <v>1265.54</v>
      </c>
      <c r="C30" s="116" t="s">
        <v>291</v>
      </c>
      <c r="D30" s="116" t="s">
        <v>322</v>
      </c>
      <c r="E30" s="117" t="s">
        <v>185</v>
      </c>
      <c r="F30" s="133"/>
    </row>
    <row r="31" spans="1:6" s="2" customFormat="1" x14ac:dyDescent="0.2">
      <c r="A31" s="131" t="s">
        <v>263</v>
      </c>
      <c r="B31" s="115">
        <v>112.53</v>
      </c>
      <c r="C31" s="116" t="s">
        <v>291</v>
      </c>
      <c r="D31" s="116" t="s">
        <v>336</v>
      </c>
      <c r="E31" s="117" t="s">
        <v>185</v>
      </c>
      <c r="F31" s="133"/>
    </row>
    <row r="32" spans="1:6" s="2" customFormat="1" x14ac:dyDescent="0.2">
      <c r="A32" s="131" t="s">
        <v>263</v>
      </c>
      <c r="B32" s="115">
        <v>143.53</v>
      </c>
      <c r="C32" s="116" t="s">
        <v>291</v>
      </c>
      <c r="D32" s="116" t="s">
        <v>251</v>
      </c>
      <c r="E32" s="117" t="s">
        <v>185</v>
      </c>
      <c r="F32" s="133"/>
    </row>
    <row r="33" spans="1:6" s="2" customFormat="1" x14ac:dyDescent="0.2">
      <c r="A33" s="131" t="s">
        <v>358</v>
      </c>
      <c r="B33" s="115">
        <v>4687.29</v>
      </c>
      <c r="C33" s="116" t="s">
        <v>292</v>
      </c>
      <c r="D33" s="116" t="s">
        <v>300</v>
      </c>
      <c r="E33" s="117" t="s">
        <v>255</v>
      </c>
      <c r="F33" s="133"/>
    </row>
    <row r="34" spans="1:6" s="2" customFormat="1" x14ac:dyDescent="0.2">
      <c r="A34" s="131" t="s">
        <v>358</v>
      </c>
      <c r="B34" s="115">
        <v>4521.8500000000004</v>
      </c>
      <c r="C34" s="116" t="s">
        <v>292</v>
      </c>
      <c r="D34" s="116" t="s">
        <v>323</v>
      </c>
      <c r="E34" s="117" t="s">
        <v>255</v>
      </c>
      <c r="F34" s="133"/>
    </row>
    <row r="35" spans="1:6" s="2" customFormat="1" x14ac:dyDescent="0.2">
      <c r="A35" s="131" t="s">
        <v>358</v>
      </c>
      <c r="B35" s="115">
        <v>25</v>
      </c>
      <c r="C35" s="116" t="s">
        <v>292</v>
      </c>
      <c r="D35" s="116" t="s">
        <v>176</v>
      </c>
      <c r="E35" s="117" t="s">
        <v>255</v>
      </c>
      <c r="F35" s="133"/>
    </row>
    <row r="36" spans="1:6" s="2" customFormat="1" ht="25.5" x14ac:dyDescent="0.2">
      <c r="A36" s="131" t="s">
        <v>295</v>
      </c>
      <c r="B36" s="115">
        <f>858.51+18.94</f>
        <v>877.45</v>
      </c>
      <c r="C36" s="116" t="s">
        <v>315</v>
      </c>
      <c r="D36" s="116" t="s">
        <v>324</v>
      </c>
      <c r="E36" s="117" t="s">
        <v>173</v>
      </c>
      <c r="F36" s="133"/>
    </row>
    <row r="37" spans="1:6" s="2" customFormat="1" ht="25.5" x14ac:dyDescent="0.2">
      <c r="A37" s="131" t="s">
        <v>295</v>
      </c>
      <c r="B37" s="115">
        <f>21.57+21.86</f>
        <v>43.43</v>
      </c>
      <c r="C37" s="116" t="s">
        <v>315</v>
      </c>
      <c r="D37" s="116" t="s">
        <v>330</v>
      </c>
      <c r="E37" s="117" t="s">
        <v>173</v>
      </c>
      <c r="F37" s="133"/>
    </row>
    <row r="38" spans="1:6" s="2" customFormat="1" x14ac:dyDescent="0.2">
      <c r="A38" s="131" t="s">
        <v>331</v>
      </c>
      <c r="B38" s="115">
        <v>40</v>
      </c>
      <c r="C38" s="116" t="s">
        <v>341</v>
      </c>
      <c r="D38" s="116" t="s">
        <v>298</v>
      </c>
      <c r="E38" s="117" t="s">
        <v>332</v>
      </c>
      <c r="F38" s="133"/>
    </row>
    <row r="39" spans="1:6" s="2" customFormat="1" x14ac:dyDescent="0.2">
      <c r="A39" s="118"/>
      <c r="B39" s="115"/>
      <c r="C39" s="116"/>
      <c r="D39" s="116"/>
      <c r="E39" s="117"/>
      <c r="F39" s="1"/>
    </row>
    <row r="40" spans="1:6" s="2" customFormat="1" hidden="1" x14ac:dyDescent="0.2">
      <c r="A40" s="101"/>
      <c r="B40" s="102"/>
      <c r="C40" s="103"/>
      <c r="D40" s="103"/>
      <c r="E40" s="104"/>
      <c r="F40" s="1"/>
    </row>
    <row r="41" spans="1:6" ht="19.5" customHeight="1" x14ac:dyDescent="0.2">
      <c r="A41" s="68" t="s">
        <v>123</v>
      </c>
      <c r="B41" s="69">
        <f>SUM(B12:B40)</f>
        <v>36061.170751439771</v>
      </c>
      <c r="C41" s="125" t="str">
        <f>IF(SUBTOTAL(3,B12:B40)=SUBTOTAL(103,B12:B40),'Summary and sign-off'!$A$48,'Summary and sign-off'!$A$49)</f>
        <v>Check - there are no hidden rows with data</v>
      </c>
      <c r="D41" s="146" t="str">
        <f>IF('Summary and sign-off'!F55='Summary and sign-off'!F54,'Summary and sign-off'!A51,'Summary and sign-off'!A50)</f>
        <v>Check - each entry provides sufficient information</v>
      </c>
      <c r="E41" s="146"/>
      <c r="F41" s="16"/>
    </row>
    <row r="42" spans="1:6" ht="10.5" customHeight="1" x14ac:dyDescent="0.2">
      <c r="A42" s="16"/>
      <c r="B42" s="18"/>
      <c r="C42" s="16"/>
      <c r="D42" s="16"/>
      <c r="E42" s="16"/>
      <c r="F42" s="16"/>
    </row>
    <row r="43" spans="1:6" ht="24.75" customHeight="1" x14ac:dyDescent="0.2">
      <c r="A43" s="148" t="s">
        <v>124</v>
      </c>
      <c r="B43" s="148"/>
      <c r="C43" s="148"/>
      <c r="D43" s="148"/>
      <c r="E43" s="148"/>
      <c r="F43" s="28"/>
    </row>
    <row r="44" spans="1:6" ht="32.450000000000003" customHeight="1" x14ac:dyDescent="0.2">
      <c r="A44" s="23" t="s">
        <v>118</v>
      </c>
      <c r="B44" s="23" t="s">
        <v>62</v>
      </c>
      <c r="C44" s="23" t="s">
        <v>125</v>
      </c>
      <c r="D44" s="23" t="s">
        <v>121</v>
      </c>
      <c r="E44" s="23" t="s">
        <v>122</v>
      </c>
      <c r="F44" s="29"/>
    </row>
    <row r="45" spans="1:6" s="2" customFormat="1" x14ac:dyDescent="0.2">
      <c r="A45" s="131" t="s">
        <v>219</v>
      </c>
      <c r="B45" s="115">
        <v>277.06</v>
      </c>
      <c r="C45" s="116" t="s">
        <v>183</v>
      </c>
      <c r="D45" s="116" t="s">
        <v>174</v>
      </c>
      <c r="E45" s="117" t="s">
        <v>175</v>
      </c>
      <c r="F45" s="1"/>
    </row>
    <row r="46" spans="1:6" s="2" customFormat="1" x14ac:dyDescent="0.2">
      <c r="A46" s="131" t="s">
        <v>219</v>
      </c>
      <c r="B46" s="115">
        <v>218</v>
      </c>
      <c r="C46" s="116" t="s">
        <v>183</v>
      </c>
      <c r="D46" s="116" t="s">
        <v>325</v>
      </c>
      <c r="E46" s="117" t="s">
        <v>175</v>
      </c>
      <c r="F46" s="1"/>
    </row>
    <row r="47" spans="1:6" s="2" customFormat="1" x14ac:dyDescent="0.2">
      <c r="A47" s="131" t="s">
        <v>219</v>
      </c>
      <c r="B47" s="115">
        <v>67.3</v>
      </c>
      <c r="C47" s="116" t="s">
        <v>183</v>
      </c>
      <c r="D47" s="116" t="s">
        <v>176</v>
      </c>
      <c r="E47" s="117" t="s">
        <v>175</v>
      </c>
      <c r="F47" s="1"/>
    </row>
    <row r="48" spans="1:6" s="2" customFormat="1" x14ac:dyDescent="0.2">
      <c r="A48" s="131" t="s">
        <v>220</v>
      </c>
      <c r="B48" s="115">
        <v>835.07</v>
      </c>
      <c r="C48" s="116" t="s">
        <v>192</v>
      </c>
      <c r="D48" s="116" t="s">
        <v>174</v>
      </c>
      <c r="E48" s="117" t="s">
        <v>175</v>
      </c>
      <c r="F48" s="1"/>
    </row>
    <row r="49" spans="1:6" s="2" customFormat="1" x14ac:dyDescent="0.2">
      <c r="A49" s="131" t="s">
        <v>220</v>
      </c>
      <c r="B49" s="115">
        <v>263.26</v>
      </c>
      <c r="C49" s="116" t="s">
        <v>192</v>
      </c>
      <c r="D49" s="116" t="s">
        <v>326</v>
      </c>
      <c r="E49" s="117" t="s">
        <v>175</v>
      </c>
      <c r="F49" s="1"/>
    </row>
    <row r="50" spans="1:6" s="2" customFormat="1" x14ac:dyDescent="0.2">
      <c r="A50" s="131" t="s">
        <v>220</v>
      </c>
      <c r="B50" s="115">
        <v>31.33</v>
      </c>
      <c r="C50" s="116" t="s">
        <v>192</v>
      </c>
      <c r="D50" s="116" t="s">
        <v>251</v>
      </c>
      <c r="E50" s="117" t="s">
        <v>175</v>
      </c>
      <c r="F50" s="133"/>
    </row>
    <row r="51" spans="1:6" s="2" customFormat="1" x14ac:dyDescent="0.2">
      <c r="A51" s="131" t="s">
        <v>220</v>
      </c>
      <c r="B51" s="115">
        <v>22.5</v>
      </c>
      <c r="C51" s="116" t="s">
        <v>192</v>
      </c>
      <c r="D51" s="116" t="s">
        <v>176</v>
      </c>
      <c r="E51" s="117" t="s">
        <v>175</v>
      </c>
      <c r="F51" s="133"/>
    </row>
    <row r="52" spans="1:6" s="2" customFormat="1" x14ac:dyDescent="0.2">
      <c r="A52" s="131" t="s">
        <v>266</v>
      </c>
      <c r="B52" s="115">
        <v>40.25</v>
      </c>
      <c r="C52" s="116" t="s">
        <v>267</v>
      </c>
      <c r="D52" s="116" t="s">
        <v>298</v>
      </c>
      <c r="E52" s="117" t="s">
        <v>268</v>
      </c>
      <c r="F52" s="133"/>
    </row>
    <row r="53" spans="1:6" s="2" customFormat="1" x14ac:dyDescent="0.2">
      <c r="A53" s="131" t="s">
        <v>257</v>
      </c>
      <c r="B53" s="115">
        <v>492.18</v>
      </c>
      <c r="C53" s="116" t="s">
        <v>285</v>
      </c>
      <c r="D53" s="116" t="s">
        <v>258</v>
      </c>
      <c r="E53" s="117" t="s">
        <v>175</v>
      </c>
      <c r="F53" s="1"/>
    </row>
    <row r="54" spans="1:6" s="2" customFormat="1" x14ac:dyDescent="0.2">
      <c r="A54" s="131" t="s">
        <v>257</v>
      </c>
      <c r="B54" s="115">
        <v>878</v>
      </c>
      <c r="C54" s="116" t="s">
        <v>285</v>
      </c>
      <c r="D54" s="116" t="s">
        <v>318</v>
      </c>
      <c r="E54" s="117" t="s">
        <v>175</v>
      </c>
      <c r="F54" s="1"/>
    </row>
    <row r="55" spans="1:6" s="2" customFormat="1" x14ac:dyDescent="0.2">
      <c r="A55" s="131" t="s">
        <v>257</v>
      </c>
      <c r="B55" s="115">
        <v>36.29</v>
      </c>
      <c r="C55" s="116" t="s">
        <v>285</v>
      </c>
      <c r="D55" s="116" t="s">
        <v>176</v>
      </c>
      <c r="E55" s="117" t="s">
        <v>175</v>
      </c>
      <c r="F55" s="1"/>
    </row>
    <row r="56" spans="1:6" s="2" customFormat="1" x14ac:dyDescent="0.2">
      <c r="A56" s="131"/>
      <c r="B56" s="115"/>
      <c r="C56" s="116"/>
      <c r="D56" s="116"/>
      <c r="E56" s="117"/>
      <c r="F56" s="133"/>
    </row>
    <row r="57" spans="1:6" s="2" customFormat="1" x14ac:dyDescent="0.2">
      <c r="A57" s="131"/>
      <c r="B57" s="115"/>
      <c r="C57" s="116"/>
      <c r="D57" s="116"/>
      <c r="E57" s="117"/>
      <c r="F57" s="133"/>
    </row>
    <row r="58" spans="1:6" s="2" customFormat="1" x14ac:dyDescent="0.2">
      <c r="A58" s="114"/>
      <c r="B58" s="115"/>
      <c r="C58" s="116"/>
      <c r="D58" s="116"/>
      <c r="E58" s="117"/>
      <c r="F58" s="1"/>
    </row>
    <row r="59" spans="1:6" s="2" customFormat="1" hidden="1" x14ac:dyDescent="0.2">
      <c r="A59" s="105"/>
      <c r="B59" s="106"/>
      <c r="C59" s="107"/>
      <c r="D59" s="107"/>
      <c r="E59" s="108"/>
      <c r="F59" s="1"/>
    </row>
    <row r="60" spans="1:6" ht="19.5" customHeight="1" x14ac:dyDescent="0.2">
      <c r="A60" s="68" t="s">
        <v>126</v>
      </c>
      <c r="B60" s="69">
        <f>SUM(B45:B59)</f>
        <v>3161.24</v>
      </c>
      <c r="C60" s="125" t="str">
        <f>IF(SUBTOTAL(3,B45:B59)=SUBTOTAL(103,B45:B59),'Summary and sign-off'!$A$48,'Summary and sign-off'!$A$49)</f>
        <v>Check - there are no hidden rows with data</v>
      </c>
      <c r="D60" s="146" t="str">
        <f>IF('Summary and sign-off'!F56='Summary and sign-off'!F54,'Summary and sign-off'!A51,'Summary and sign-off'!A50)</f>
        <v>Check - each entry provides sufficient information</v>
      </c>
      <c r="E60" s="146"/>
      <c r="F60" s="16"/>
    </row>
    <row r="61" spans="1:6" ht="10.5" customHeight="1" x14ac:dyDescent="0.2">
      <c r="A61" s="16"/>
      <c r="B61" s="18"/>
      <c r="C61" s="16"/>
      <c r="D61" s="16"/>
      <c r="E61" s="16"/>
      <c r="F61" s="16"/>
    </row>
    <row r="62" spans="1:6" ht="24.75" customHeight="1" x14ac:dyDescent="0.2">
      <c r="A62" s="148" t="s">
        <v>127</v>
      </c>
      <c r="B62" s="148"/>
      <c r="C62" s="148"/>
      <c r="D62" s="148"/>
      <c r="E62" s="148"/>
      <c r="F62" s="16"/>
    </row>
    <row r="63" spans="1:6" ht="27" customHeight="1" x14ac:dyDescent="0.2">
      <c r="A63" s="23" t="s">
        <v>118</v>
      </c>
      <c r="B63" s="23" t="s">
        <v>62</v>
      </c>
      <c r="C63" s="23" t="s">
        <v>128</v>
      </c>
      <c r="D63" s="23" t="s">
        <v>129</v>
      </c>
      <c r="E63" s="23" t="s">
        <v>122</v>
      </c>
      <c r="F63" s="27"/>
    </row>
    <row r="64" spans="1:6" s="2" customFormat="1" x14ac:dyDescent="0.2">
      <c r="A64" s="114">
        <v>44742</v>
      </c>
      <c r="B64" s="115">
        <v>15.7</v>
      </c>
      <c r="C64" s="116" t="s">
        <v>184</v>
      </c>
      <c r="D64" s="116" t="s">
        <v>176</v>
      </c>
      <c r="E64" s="117" t="s">
        <v>177</v>
      </c>
      <c r="F64" s="1"/>
    </row>
    <row r="65" spans="1:6" s="2" customFormat="1" x14ac:dyDescent="0.2">
      <c r="A65" s="114">
        <v>44791</v>
      </c>
      <c r="B65" s="115">
        <v>12.8</v>
      </c>
      <c r="C65" s="116" t="s">
        <v>286</v>
      </c>
      <c r="D65" s="116" t="s">
        <v>176</v>
      </c>
      <c r="E65" s="117" t="s">
        <v>177</v>
      </c>
      <c r="F65" s="1"/>
    </row>
    <row r="66" spans="1:6" s="2" customFormat="1" x14ac:dyDescent="0.2">
      <c r="A66" s="114">
        <v>44791</v>
      </c>
      <c r="B66" s="115">
        <v>133</v>
      </c>
      <c r="C66" s="116" t="s">
        <v>316</v>
      </c>
      <c r="D66" s="116" t="s">
        <v>176</v>
      </c>
      <c r="E66" s="117" t="s">
        <v>177</v>
      </c>
      <c r="F66" s="1"/>
    </row>
    <row r="67" spans="1:6" s="2" customFormat="1" x14ac:dyDescent="0.2">
      <c r="A67" s="114">
        <v>44810</v>
      </c>
      <c r="B67" s="115">
        <v>14.9</v>
      </c>
      <c r="C67" s="116" t="s">
        <v>305</v>
      </c>
      <c r="D67" s="116" t="s">
        <v>176</v>
      </c>
      <c r="E67" s="117" t="s">
        <v>177</v>
      </c>
      <c r="F67" s="1"/>
    </row>
    <row r="68" spans="1:6" s="2" customFormat="1" x14ac:dyDescent="0.2">
      <c r="A68" s="114">
        <v>44811</v>
      </c>
      <c r="B68" s="115">
        <v>24.5</v>
      </c>
      <c r="C68" s="116" t="s">
        <v>337</v>
      </c>
      <c r="D68" s="116" t="s">
        <v>176</v>
      </c>
      <c r="E68" s="117" t="s">
        <v>177</v>
      </c>
      <c r="F68" s="1"/>
    </row>
    <row r="69" spans="1:6" s="2" customFormat="1" x14ac:dyDescent="0.2">
      <c r="A69" s="114">
        <v>44827</v>
      </c>
      <c r="B69" s="115">
        <v>78.2</v>
      </c>
      <c r="C69" s="116" t="s">
        <v>328</v>
      </c>
      <c r="D69" s="116" t="s">
        <v>176</v>
      </c>
      <c r="E69" s="117" t="s">
        <v>177</v>
      </c>
      <c r="F69" s="1"/>
    </row>
    <row r="70" spans="1:6" s="2" customFormat="1" x14ac:dyDescent="0.2">
      <c r="A70" s="114">
        <v>44876</v>
      </c>
      <c r="B70" s="115">
        <v>17.100000000000001</v>
      </c>
      <c r="C70" s="116" t="s">
        <v>355</v>
      </c>
      <c r="D70" s="116" t="s">
        <v>176</v>
      </c>
      <c r="E70" s="117" t="s">
        <v>177</v>
      </c>
      <c r="F70" s="133"/>
    </row>
    <row r="71" spans="1:6" s="2" customFormat="1" x14ac:dyDescent="0.2">
      <c r="A71" s="114">
        <v>44911</v>
      </c>
      <c r="B71" s="115">
        <v>30</v>
      </c>
      <c r="C71" s="116" t="s">
        <v>306</v>
      </c>
      <c r="D71" s="116" t="s">
        <v>269</v>
      </c>
      <c r="E71" s="117" t="s">
        <v>177</v>
      </c>
      <c r="F71" s="133"/>
    </row>
    <row r="72" spans="1:6" s="2" customFormat="1" x14ac:dyDescent="0.2">
      <c r="A72" s="114">
        <v>44916</v>
      </c>
      <c r="B72" s="115">
        <v>12.3</v>
      </c>
      <c r="C72" s="116" t="s">
        <v>362</v>
      </c>
      <c r="D72" s="116" t="s">
        <v>176</v>
      </c>
      <c r="E72" s="117" t="s">
        <v>177</v>
      </c>
      <c r="F72" s="133"/>
    </row>
    <row r="73" spans="1:6" s="2" customFormat="1" x14ac:dyDescent="0.2">
      <c r="A73" s="114">
        <v>44919</v>
      </c>
      <c r="B73" s="115">
        <v>11.3</v>
      </c>
      <c r="C73" s="116" t="s">
        <v>296</v>
      </c>
      <c r="D73" s="116" t="s">
        <v>176</v>
      </c>
      <c r="E73" s="117" t="s">
        <v>177</v>
      </c>
      <c r="F73" s="133"/>
    </row>
    <row r="74" spans="1:6" s="2" customFormat="1" x14ac:dyDescent="0.2">
      <c r="A74" s="114">
        <v>44967</v>
      </c>
      <c r="B74" s="115">
        <v>51.72</v>
      </c>
      <c r="C74" s="116" t="s">
        <v>350</v>
      </c>
      <c r="D74" s="116" t="s">
        <v>330</v>
      </c>
      <c r="E74" s="117" t="s">
        <v>177</v>
      </c>
      <c r="F74" s="133"/>
    </row>
    <row r="75" spans="1:6" s="2" customFormat="1" x14ac:dyDescent="0.2">
      <c r="A75" s="131">
        <v>45050</v>
      </c>
      <c r="B75" s="115">
        <v>15.8</v>
      </c>
      <c r="C75" s="116" t="s">
        <v>356</v>
      </c>
      <c r="D75" s="116" t="s">
        <v>176</v>
      </c>
      <c r="E75" s="117" t="s">
        <v>177</v>
      </c>
      <c r="F75" s="133"/>
    </row>
    <row r="76" spans="1:6" s="2" customFormat="1" x14ac:dyDescent="0.2">
      <c r="A76" s="131">
        <v>45050</v>
      </c>
      <c r="B76" s="115">
        <v>18.8</v>
      </c>
      <c r="C76" s="116" t="s">
        <v>357</v>
      </c>
      <c r="D76" s="116" t="s">
        <v>176</v>
      </c>
      <c r="E76" s="117" t="s">
        <v>177</v>
      </c>
      <c r="F76" s="133"/>
    </row>
    <row r="77" spans="1:6" s="2" customFormat="1" x14ac:dyDescent="0.2">
      <c r="A77" s="131">
        <v>45057</v>
      </c>
      <c r="B77" s="115">
        <v>89.1</v>
      </c>
      <c r="C77" s="116" t="s">
        <v>351</v>
      </c>
      <c r="D77" s="116" t="s">
        <v>176</v>
      </c>
      <c r="E77" s="117" t="s">
        <v>177</v>
      </c>
      <c r="F77" s="133"/>
    </row>
    <row r="78" spans="1:6" s="2" customFormat="1" x14ac:dyDescent="0.2">
      <c r="A78" s="131">
        <v>45099</v>
      </c>
      <c r="B78" s="115">
        <v>63.8</v>
      </c>
      <c r="C78" s="116" t="s">
        <v>352</v>
      </c>
      <c r="D78" s="116" t="s">
        <v>176</v>
      </c>
      <c r="E78" s="117" t="s">
        <v>177</v>
      </c>
      <c r="F78" s="133"/>
    </row>
    <row r="79" spans="1:6" s="2" customFormat="1" x14ac:dyDescent="0.2">
      <c r="A79" s="131"/>
      <c r="B79" s="115"/>
      <c r="C79" s="116"/>
      <c r="D79" s="116"/>
      <c r="E79" s="117"/>
      <c r="F79" s="1"/>
    </row>
    <row r="80" spans="1:6" s="2" customFormat="1" hidden="1" x14ac:dyDescent="0.2">
      <c r="A80" s="91"/>
      <c r="B80" s="92"/>
      <c r="C80" s="93"/>
      <c r="D80" s="93"/>
      <c r="E80" s="94"/>
      <c r="F80" s="1"/>
    </row>
    <row r="81" spans="1:6" ht="19.5" customHeight="1" x14ac:dyDescent="0.2">
      <c r="A81" s="68" t="s">
        <v>130</v>
      </c>
      <c r="B81" s="69">
        <f>SUM(B64:B80)</f>
        <v>589.0200000000001</v>
      </c>
      <c r="C81" s="125" t="str">
        <f>IF(SUBTOTAL(3,B64:B80)=SUBTOTAL(103,B64:B80),'Summary and sign-off'!$A$48,'Summary and sign-off'!$A$49)</f>
        <v>Check - there are no hidden rows with data</v>
      </c>
      <c r="D81" s="146" t="str">
        <f>IF('Summary and sign-off'!F57='Summary and sign-off'!F54,'Summary and sign-off'!A51,'Summary and sign-off'!A50)</f>
        <v>Check - each entry provides sufficient information</v>
      </c>
      <c r="E81" s="146"/>
      <c r="F81" s="16"/>
    </row>
    <row r="82" spans="1:6" ht="10.5" customHeight="1" x14ac:dyDescent="0.2">
      <c r="A82" s="16"/>
      <c r="B82" s="56"/>
      <c r="C82" s="18"/>
      <c r="D82" s="16"/>
      <c r="E82" s="16"/>
      <c r="F82" s="16"/>
    </row>
    <row r="83" spans="1:6" ht="34.5" customHeight="1" x14ac:dyDescent="0.2">
      <c r="A83" s="30" t="s">
        <v>131</v>
      </c>
      <c r="B83" s="57">
        <f>B41+B60+B81</f>
        <v>39811.430751439766</v>
      </c>
      <c r="C83" s="31"/>
      <c r="D83" s="31"/>
      <c r="E83" s="31"/>
      <c r="F83" s="16"/>
    </row>
    <row r="84" spans="1:6" x14ac:dyDescent="0.2">
      <c r="A84" s="16"/>
      <c r="B84" s="18"/>
      <c r="C84" s="16"/>
      <c r="D84" s="16"/>
      <c r="E84" s="16"/>
      <c r="F84" s="16"/>
    </row>
    <row r="85" spans="1:6" x14ac:dyDescent="0.2">
      <c r="A85" s="17" t="s">
        <v>73</v>
      </c>
      <c r="B85" s="18"/>
      <c r="C85" s="16"/>
      <c r="D85" s="16"/>
      <c r="E85" s="16"/>
      <c r="F85" s="16"/>
    </row>
    <row r="86" spans="1:6" ht="12.6" customHeight="1" x14ac:dyDescent="0.2">
      <c r="A86" s="19" t="s">
        <v>132</v>
      </c>
      <c r="F86" s="16"/>
    </row>
    <row r="87" spans="1:6" ht="12.95" customHeight="1" x14ac:dyDescent="0.2">
      <c r="A87" s="19" t="s">
        <v>133</v>
      </c>
      <c r="B87" s="16"/>
      <c r="D87" s="16"/>
      <c r="F87" s="16"/>
    </row>
    <row r="88" spans="1:6" x14ac:dyDescent="0.2">
      <c r="A88" s="19" t="s">
        <v>134</v>
      </c>
      <c r="F88" s="16"/>
    </row>
    <row r="89" spans="1:6" x14ac:dyDescent="0.2">
      <c r="A89" s="19" t="s">
        <v>79</v>
      </c>
      <c r="B89" s="18"/>
      <c r="C89" s="16"/>
      <c r="D89" s="16"/>
      <c r="E89" s="16"/>
      <c r="F89" s="16"/>
    </row>
    <row r="90" spans="1:6" ht="12.95" customHeight="1" x14ac:dyDescent="0.2">
      <c r="A90" s="19" t="s">
        <v>135</v>
      </c>
      <c r="B90" s="16"/>
      <c r="D90" s="16"/>
      <c r="F90" s="16"/>
    </row>
    <row r="91" spans="1:6" x14ac:dyDescent="0.2">
      <c r="A91" s="19" t="s">
        <v>136</v>
      </c>
      <c r="F91" s="16"/>
    </row>
    <row r="92" spans="1:6" x14ac:dyDescent="0.2">
      <c r="A92" s="19" t="s">
        <v>137</v>
      </c>
      <c r="B92" s="19"/>
      <c r="C92" s="19"/>
      <c r="D92" s="19"/>
      <c r="F92" s="16"/>
    </row>
    <row r="93" spans="1:6" x14ac:dyDescent="0.2">
      <c r="A93" s="25"/>
      <c r="B93" s="16"/>
      <c r="C93" s="16"/>
      <c r="D93" s="16"/>
      <c r="E93" s="16"/>
      <c r="F93" s="16"/>
    </row>
    <row r="94" spans="1:6" hidden="1" x14ac:dyDescent="0.2">
      <c r="A94" s="25"/>
      <c r="B94" s="16"/>
      <c r="C94" s="16"/>
      <c r="D94" s="16"/>
      <c r="E94" s="16"/>
      <c r="F94" s="16"/>
    </row>
    <row r="95" spans="1:6" x14ac:dyDescent="0.2"/>
    <row r="96" spans="1:6" x14ac:dyDescent="0.2"/>
    <row r="97" spans="1:6" x14ac:dyDescent="0.2"/>
    <row r="98" spans="1:6" x14ac:dyDescent="0.2"/>
    <row r="99" spans="1:6" ht="12.75" hidden="1" customHeight="1" x14ac:dyDescent="0.2"/>
    <row r="100" spans="1:6" x14ac:dyDescent="0.2"/>
    <row r="101" spans="1:6" x14ac:dyDescent="0.2"/>
    <row r="102" spans="1:6" hidden="1" x14ac:dyDescent="0.2">
      <c r="A102" s="25"/>
      <c r="B102" s="16"/>
      <c r="C102" s="16"/>
      <c r="D102" s="16"/>
      <c r="E102" s="16"/>
      <c r="F102" s="16"/>
    </row>
    <row r="103" spans="1:6" hidden="1" x14ac:dyDescent="0.2">
      <c r="A103" s="25"/>
      <c r="B103" s="16"/>
      <c r="C103" s="16"/>
      <c r="D103" s="16"/>
      <c r="E103" s="16"/>
      <c r="F103" s="16"/>
    </row>
    <row r="104" spans="1:6" hidden="1" x14ac:dyDescent="0.2">
      <c r="A104" s="25"/>
      <c r="B104" s="16"/>
      <c r="C104" s="16"/>
      <c r="D104" s="16"/>
      <c r="E104" s="16"/>
      <c r="F104" s="16"/>
    </row>
    <row r="105" spans="1:6" hidden="1" x14ac:dyDescent="0.2">
      <c r="A105" s="25"/>
      <c r="B105" s="16"/>
      <c r="C105" s="16"/>
      <c r="D105" s="16"/>
      <c r="E105" s="16"/>
      <c r="F105" s="16"/>
    </row>
    <row r="106" spans="1:6" hidden="1" x14ac:dyDescent="0.2">
      <c r="A106" s="25"/>
      <c r="B106" s="16"/>
      <c r="C106" s="16"/>
      <c r="D106" s="16"/>
      <c r="E106" s="16"/>
      <c r="F106" s="16"/>
    </row>
    <row r="107" spans="1:6" x14ac:dyDescent="0.2"/>
    <row r="108" spans="1:6"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sheetData>
  <sheetProtection sheet="1" formatCells="0" formatRows="0" insertColumns="0" insertRows="0" deleteRows="0"/>
  <mergeCells count="15">
    <mergeCell ref="B7:E7"/>
    <mergeCell ref="B5:E5"/>
    <mergeCell ref="D81:E81"/>
    <mergeCell ref="A1:E1"/>
    <mergeCell ref="A43:E43"/>
    <mergeCell ref="A62:E62"/>
    <mergeCell ref="B2:E2"/>
    <mergeCell ref="B3:E3"/>
    <mergeCell ref="B4:E4"/>
    <mergeCell ref="A8:E8"/>
    <mergeCell ref="A9:E9"/>
    <mergeCell ref="B6:E6"/>
    <mergeCell ref="D41:E41"/>
    <mergeCell ref="D60:E6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8:A59 A40 A80 A45 A12:A18">
      <formula1>$B$4</formula1>
      <formula2>$B$5</formula2>
    </dataValidation>
    <dataValidation allowBlank="1" showInputMessage="1" showErrorMessage="1" prompt="Insert additional rows as needed:_x000a_- 'right click' on a row number (left of screen)_x000a_- select 'Insert' (this will insert a row above it)" sqref="A63 A44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46:A57 A19:A39 A64:A79">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B45:B59 B12:B40 B64:B80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35"/>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7" t="s">
        <v>109</v>
      </c>
      <c r="B1" s="147"/>
      <c r="C1" s="147"/>
      <c r="D1" s="147"/>
      <c r="E1" s="147"/>
    </row>
    <row r="2" spans="1:6" ht="21" customHeight="1" x14ac:dyDescent="0.2">
      <c r="A2" s="3" t="s">
        <v>110</v>
      </c>
      <c r="B2" s="145" t="str">
        <f>'Summary and sign-off'!B2:F2</f>
        <v>Ministry of Defence</v>
      </c>
      <c r="C2" s="145"/>
      <c r="D2" s="145"/>
      <c r="E2" s="145"/>
    </row>
    <row r="3" spans="1:6" ht="31.5" x14ac:dyDescent="0.2">
      <c r="A3" s="3" t="s">
        <v>111</v>
      </c>
      <c r="B3" s="145" t="str">
        <f>'Summary and sign-off'!B3:F3</f>
        <v>Andrew Bridgman</v>
      </c>
      <c r="C3" s="145"/>
      <c r="D3" s="145"/>
      <c r="E3" s="145"/>
    </row>
    <row r="4" spans="1:6" ht="21" customHeight="1" x14ac:dyDescent="0.2">
      <c r="A4" s="3" t="s">
        <v>112</v>
      </c>
      <c r="B4" s="145">
        <f>'Summary and sign-off'!B4:F4</f>
        <v>44743</v>
      </c>
      <c r="C4" s="145"/>
      <c r="D4" s="145"/>
      <c r="E4" s="145"/>
    </row>
    <row r="5" spans="1:6" ht="21" customHeight="1" x14ac:dyDescent="0.2">
      <c r="A5" s="3" t="s">
        <v>113</v>
      </c>
      <c r="B5" s="145">
        <f>'Summary and sign-off'!B5:F5</f>
        <v>45107</v>
      </c>
      <c r="C5" s="145"/>
      <c r="D5" s="145"/>
      <c r="E5" s="145"/>
    </row>
    <row r="6" spans="1:6" ht="21" customHeight="1" x14ac:dyDescent="0.2">
      <c r="A6" s="3" t="s">
        <v>114</v>
      </c>
      <c r="B6" s="142" t="s">
        <v>81</v>
      </c>
      <c r="C6" s="142"/>
      <c r="D6" s="142"/>
      <c r="E6" s="142"/>
    </row>
    <row r="7" spans="1:6" ht="21" customHeight="1" x14ac:dyDescent="0.2">
      <c r="A7" s="3" t="s">
        <v>55</v>
      </c>
      <c r="B7" s="142" t="s">
        <v>83</v>
      </c>
      <c r="C7" s="142"/>
      <c r="D7" s="142"/>
      <c r="E7" s="142"/>
    </row>
    <row r="8" spans="1:6" ht="35.25" customHeight="1" x14ac:dyDescent="0.25">
      <c r="A8" s="156" t="s">
        <v>138</v>
      </c>
      <c r="B8" s="156"/>
      <c r="C8" s="157"/>
      <c r="D8" s="157"/>
      <c r="E8" s="157"/>
      <c r="F8" s="26"/>
    </row>
    <row r="9" spans="1:6" ht="35.25" customHeight="1" x14ac:dyDescent="0.25">
      <c r="A9" s="154" t="s">
        <v>139</v>
      </c>
      <c r="B9" s="155"/>
      <c r="C9" s="155"/>
      <c r="D9" s="155"/>
      <c r="E9" s="155"/>
      <c r="F9" s="26"/>
    </row>
    <row r="10" spans="1:6" ht="27" customHeight="1" x14ac:dyDescent="0.2">
      <c r="A10" s="23" t="s">
        <v>140</v>
      </c>
      <c r="B10" s="23" t="s">
        <v>62</v>
      </c>
      <c r="C10" s="23" t="s">
        <v>141</v>
      </c>
      <c r="D10" s="23" t="s">
        <v>142</v>
      </c>
      <c r="E10" s="23" t="s">
        <v>122</v>
      </c>
      <c r="F10" s="19"/>
    </row>
    <row r="11" spans="1:6" s="2" customFormat="1" ht="25.5" x14ac:dyDescent="0.2">
      <c r="A11" s="118">
        <v>44805</v>
      </c>
      <c r="B11" s="115">
        <v>978.17</v>
      </c>
      <c r="C11" s="119" t="s">
        <v>252</v>
      </c>
      <c r="D11" s="119" t="s">
        <v>187</v>
      </c>
      <c r="E11" s="120" t="s">
        <v>173</v>
      </c>
    </row>
    <row r="12" spans="1:6" s="2" customFormat="1" x14ac:dyDescent="0.2">
      <c r="A12" s="114">
        <v>44977</v>
      </c>
      <c r="B12" s="115">
        <v>3292</v>
      </c>
      <c r="C12" s="119" t="s">
        <v>329</v>
      </c>
      <c r="D12" s="119" t="s">
        <v>287</v>
      </c>
      <c r="E12" s="120" t="s">
        <v>175</v>
      </c>
    </row>
    <row r="13" spans="1:6" s="2" customFormat="1" x14ac:dyDescent="0.2">
      <c r="A13" s="114">
        <v>45090</v>
      </c>
      <c r="B13" s="115">
        <v>158.43</v>
      </c>
      <c r="C13" s="119" t="s">
        <v>307</v>
      </c>
      <c r="D13" s="119" t="s">
        <v>308</v>
      </c>
      <c r="E13" s="120" t="s">
        <v>173</v>
      </c>
    </row>
    <row r="14" spans="1:6" s="2" customFormat="1" x14ac:dyDescent="0.2">
      <c r="A14" s="114"/>
      <c r="B14" s="115"/>
      <c r="C14" s="119"/>
      <c r="D14" s="119"/>
      <c r="E14" s="120"/>
    </row>
    <row r="15" spans="1:6" s="2" customFormat="1" x14ac:dyDescent="0.2">
      <c r="A15" s="114"/>
      <c r="B15" s="115"/>
      <c r="C15" s="119"/>
      <c r="D15" s="119"/>
      <c r="E15" s="120"/>
      <c r="F15" s="136"/>
    </row>
    <row r="16" spans="1:6" s="2" customFormat="1" x14ac:dyDescent="0.2">
      <c r="A16" s="118"/>
      <c r="B16" s="115"/>
      <c r="C16" s="119"/>
      <c r="D16" s="119"/>
      <c r="E16" s="120"/>
    </row>
    <row r="17" spans="1:6" s="2" customFormat="1" x14ac:dyDescent="0.2">
      <c r="A17" s="118"/>
      <c r="B17" s="115"/>
      <c r="C17" s="119"/>
      <c r="D17" s="119"/>
      <c r="E17" s="120"/>
    </row>
    <row r="18" spans="1:6" s="2" customFormat="1" ht="11.25" hidden="1" customHeight="1" x14ac:dyDescent="0.2">
      <c r="A18" s="95"/>
      <c r="B18" s="92"/>
      <c r="C18" s="96"/>
      <c r="D18" s="96"/>
      <c r="E18" s="97"/>
    </row>
    <row r="19" spans="1:6" ht="34.5" customHeight="1" x14ac:dyDescent="0.2">
      <c r="A19" s="52" t="s">
        <v>143</v>
      </c>
      <c r="B19" s="60">
        <f>SUM(B11:B18)</f>
        <v>4428.6000000000004</v>
      </c>
      <c r="C19" s="67" t="str">
        <f>IF(SUBTOTAL(3,B11:B18)=SUBTOTAL(103,B11:B18),'Summary and sign-off'!$A$48,'Summary and sign-off'!$A$49)</f>
        <v>Check - there are no hidden rows with data</v>
      </c>
      <c r="D19" s="146" t="str">
        <f>IF('Summary and sign-off'!F58='Summary and sign-off'!F54,'Summary and sign-off'!A51,'Summary and sign-off'!A50)</f>
        <v>Check - each entry provides sufficient information</v>
      </c>
      <c r="E19" s="146"/>
      <c r="F19" s="2"/>
    </row>
    <row r="20" spans="1:6" x14ac:dyDescent="0.2">
      <c r="A20" s="17"/>
      <c r="B20" s="16"/>
      <c r="C20" s="16"/>
      <c r="D20" s="16"/>
      <c r="E20" s="16"/>
    </row>
    <row r="21" spans="1:6" x14ac:dyDescent="0.2">
      <c r="A21" s="17" t="s">
        <v>73</v>
      </c>
      <c r="B21" s="18"/>
      <c r="C21" s="16"/>
      <c r="D21" s="16"/>
      <c r="E21" s="16"/>
    </row>
    <row r="22" spans="1:6" ht="12.75" customHeight="1" x14ac:dyDescent="0.2">
      <c r="A22" s="19" t="s">
        <v>144</v>
      </c>
      <c r="B22" s="19"/>
      <c r="C22" s="19"/>
      <c r="D22" s="19"/>
      <c r="E22" s="19"/>
    </row>
    <row r="23" spans="1:6" x14ac:dyDescent="0.2">
      <c r="A23" s="19" t="s">
        <v>145</v>
      </c>
      <c r="B23" s="19"/>
      <c r="C23" s="27"/>
      <c r="D23" s="27"/>
      <c r="E23" s="27"/>
    </row>
    <row r="24" spans="1:6" x14ac:dyDescent="0.2">
      <c r="A24" s="19" t="s">
        <v>79</v>
      </c>
      <c r="B24" s="18"/>
      <c r="C24" s="16"/>
      <c r="D24" s="16"/>
      <c r="E24" s="16"/>
      <c r="F24" s="16"/>
    </row>
    <row r="25" spans="1:6" x14ac:dyDescent="0.2">
      <c r="A25" s="19" t="s">
        <v>146</v>
      </c>
      <c r="B25" s="19"/>
      <c r="C25" s="27"/>
      <c r="D25" s="27"/>
      <c r="E25" s="27"/>
    </row>
    <row r="26" spans="1:6" ht="12.75" customHeight="1" x14ac:dyDescent="0.2">
      <c r="A26" s="19" t="s">
        <v>147</v>
      </c>
      <c r="B26" s="19"/>
      <c r="C26" s="21"/>
      <c r="D26" s="21"/>
      <c r="E26" s="21"/>
    </row>
    <row r="27" spans="1:6" x14ac:dyDescent="0.2">
      <c r="A27" s="16"/>
      <c r="B27" s="16"/>
      <c r="C27" s="16"/>
      <c r="D27" s="16"/>
      <c r="E27" s="16"/>
    </row>
    <row r="28" spans="1:6" x14ac:dyDescent="0.2"/>
    <row r="29" spans="1:6" x14ac:dyDescent="0.2"/>
    <row r="30" spans="1:6" x14ac:dyDescent="0.2"/>
    <row r="31" spans="1:6" x14ac:dyDescent="0.2"/>
    <row r="32" spans="1:6" x14ac:dyDescent="0.2"/>
    <row r="33" x14ac:dyDescent="0.2"/>
    <row r="34" x14ac:dyDescent="0.2"/>
    <row r="35" x14ac:dyDescent="0.2"/>
  </sheetData>
  <sheetProtection sheet="1"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44"/>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7" t="s">
        <v>109</v>
      </c>
      <c r="B1" s="147"/>
      <c r="C1" s="147"/>
      <c r="D1" s="147"/>
      <c r="E1" s="147"/>
    </row>
    <row r="2" spans="1:6" ht="21" customHeight="1" x14ac:dyDescent="0.2">
      <c r="A2" s="3" t="s">
        <v>110</v>
      </c>
      <c r="B2" s="145" t="str">
        <f>'Summary and sign-off'!B2:F2</f>
        <v>Ministry of Defence</v>
      </c>
      <c r="C2" s="145"/>
      <c r="D2" s="145"/>
      <c r="E2" s="145"/>
    </row>
    <row r="3" spans="1:6" ht="31.5" x14ac:dyDescent="0.2">
      <c r="A3" s="3" t="s">
        <v>148</v>
      </c>
      <c r="B3" s="145" t="str">
        <f>'Summary and sign-off'!B3:F3</f>
        <v>Andrew Bridgman</v>
      </c>
      <c r="C3" s="145"/>
      <c r="D3" s="145"/>
      <c r="E3" s="145"/>
    </row>
    <row r="4" spans="1:6" ht="21" customHeight="1" x14ac:dyDescent="0.2">
      <c r="A4" s="3" t="s">
        <v>112</v>
      </c>
      <c r="B4" s="145">
        <f>'Summary and sign-off'!B4:F4</f>
        <v>44743</v>
      </c>
      <c r="C4" s="145"/>
      <c r="D4" s="145"/>
      <c r="E4" s="145"/>
    </row>
    <row r="5" spans="1:6" ht="21" customHeight="1" x14ac:dyDescent="0.2">
      <c r="A5" s="3" t="s">
        <v>113</v>
      </c>
      <c r="B5" s="145">
        <f>'Summary and sign-off'!B5:F5</f>
        <v>45107</v>
      </c>
      <c r="C5" s="145"/>
      <c r="D5" s="145"/>
      <c r="E5" s="145"/>
    </row>
    <row r="6" spans="1:6" ht="21" customHeight="1" x14ac:dyDescent="0.2">
      <c r="A6" s="3" t="s">
        <v>114</v>
      </c>
      <c r="B6" s="142" t="s">
        <v>81</v>
      </c>
      <c r="C6" s="142"/>
      <c r="D6" s="142"/>
      <c r="E6" s="142"/>
      <c r="F6" s="22"/>
    </row>
    <row r="7" spans="1:6" ht="21" customHeight="1" x14ac:dyDescent="0.2">
      <c r="A7" s="3" t="s">
        <v>55</v>
      </c>
      <c r="B7" s="142" t="s">
        <v>83</v>
      </c>
      <c r="C7" s="142"/>
      <c r="D7" s="142"/>
      <c r="E7" s="142"/>
      <c r="F7" s="22"/>
    </row>
    <row r="8" spans="1:6" ht="35.25" customHeight="1" x14ac:dyDescent="0.2">
      <c r="A8" s="150" t="s">
        <v>149</v>
      </c>
      <c r="B8" s="150"/>
      <c r="C8" s="157"/>
      <c r="D8" s="157"/>
      <c r="E8" s="157"/>
    </row>
    <row r="9" spans="1:6" ht="35.25" customHeight="1" x14ac:dyDescent="0.2">
      <c r="A9" s="158" t="s">
        <v>150</v>
      </c>
      <c r="B9" s="159"/>
      <c r="C9" s="159"/>
      <c r="D9" s="159"/>
      <c r="E9" s="159"/>
    </row>
    <row r="10" spans="1:6" ht="27" customHeight="1" x14ac:dyDescent="0.2">
      <c r="A10" s="23" t="s">
        <v>118</v>
      </c>
      <c r="B10" s="23" t="s">
        <v>62</v>
      </c>
      <c r="C10" s="23" t="s">
        <v>151</v>
      </c>
      <c r="D10" s="23" t="s">
        <v>152</v>
      </c>
      <c r="E10" s="23" t="s">
        <v>122</v>
      </c>
      <c r="F10" s="19"/>
    </row>
    <row r="11" spans="1:6" s="2" customFormat="1" hidden="1" x14ac:dyDescent="0.2">
      <c r="A11" s="95"/>
      <c r="B11" s="92"/>
      <c r="C11" s="96"/>
      <c r="D11" s="96"/>
      <c r="E11" s="97"/>
    </row>
    <row r="12" spans="1:6" s="2" customFormat="1" x14ac:dyDescent="0.2">
      <c r="A12" s="131" t="s">
        <v>182</v>
      </c>
      <c r="B12" s="115">
        <v>2742.05</v>
      </c>
      <c r="C12" s="129" t="s">
        <v>259</v>
      </c>
      <c r="D12" s="129" t="s">
        <v>178</v>
      </c>
      <c r="E12" s="130"/>
    </row>
    <row r="13" spans="1:6" s="2" customFormat="1" x14ac:dyDescent="0.2">
      <c r="A13" s="131">
        <v>44784</v>
      </c>
      <c r="B13" s="115">
        <v>35</v>
      </c>
      <c r="C13" s="129" t="s">
        <v>179</v>
      </c>
      <c r="D13" s="129" t="s">
        <v>180</v>
      </c>
      <c r="E13" s="130" t="s">
        <v>177</v>
      </c>
    </row>
    <row r="14" spans="1:6" s="2" customFormat="1" x14ac:dyDescent="0.2">
      <c r="A14" s="134">
        <v>44784</v>
      </c>
      <c r="B14" s="115">
        <v>1437.5</v>
      </c>
      <c r="C14" s="129" t="s">
        <v>369</v>
      </c>
      <c r="D14" s="129" t="s">
        <v>181</v>
      </c>
      <c r="E14" s="130" t="s">
        <v>177</v>
      </c>
    </row>
    <row r="15" spans="1:6" s="2" customFormat="1" x14ac:dyDescent="0.2">
      <c r="A15" s="131" t="s">
        <v>182</v>
      </c>
      <c r="B15" s="115">
        <v>375.6</v>
      </c>
      <c r="C15" s="119" t="s">
        <v>213</v>
      </c>
      <c r="D15" s="119" t="s">
        <v>214</v>
      </c>
      <c r="E15" s="120"/>
    </row>
    <row r="16" spans="1:6" s="2" customFormat="1" x14ac:dyDescent="0.2">
      <c r="A16" s="131" t="s">
        <v>294</v>
      </c>
      <c r="B16" s="115">
        <v>402.51</v>
      </c>
      <c r="C16" s="119" t="s">
        <v>293</v>
      </c>
      <c r="D16" s="119" t="s">
        <v>215</v>
      </c>
      <c r="E16" s="120" t="s">
        <v>177</v>
      </c>
    </row>
    <row r="17" spans="1:6" s="2" customFormat="1" x14ac:dyDescent="0.2">
      <c r="A17" s="134">
        <v>45090</v>
      </c>
      <c r="B17" s="115">
        <f>273.31+101.8</f>
        <v>375.11</v>
      </c>
      <c r="C17" s="119" t="s">
        <v>335</v>
      </c>
      <c r="D17" s="119" t="s">
        <v>216</v>
      </c>
      <c r="E17" s="120" t="s">
        <v>173</v>
      </c>
      <c r="F17" s="135"/>
    </row>
    <row r="18" spans="1:6" s="2" customFormat="1" x14ac:dyDescent="0.2">
      <c r="A18" s="118"/>
      <c r="B18" s="115"/>
      <c r="C18" s="119"/>
      <c r="D18" s="119"/>
      <c r="E18" s="120"/>
    </row>
    <row r="19" spans="1:6" s="2" customFormat="1" hidden="1" x14ac:dyDescent="0.2">
      <c r="A19" s="95"/>
      <c r="B19" s="92"/>
      <c r="C19" s="96"/>
      <c r="D19" s="96"/>
      <c r="E19" s="97"/>
    </row>
    <row r="20" spans="1:6" ht="34.5" customHeight="1" x14ac:dyDescent="0.2">
      <c r="A20" s="52" t="s">
        <v>153</v>
      </c>
      <c r="B20" s="60">
        <f>SUM(B11:B19)</f>
        <v>5367.77</v>
      </c>
      <c r="C20" s="67" t="str">
        <f>IF(SUBTOTAL(3,B11:B19)=SUBTOTAL(103,B11:B19),'Summary and sign-off'!$A$48,'Summary and sign-off'!$A$49)</f>
        <v>Check - there are no hidden rows with data</v>
      </c>
      <c r="D20" s="146" t="str">
        <f>IF('Summary and sign-off'!F59='Summary and sign-off'!F54,'Summary and sign-off'!A51,'Summary and sign-off'!A50)</f>
        <v>Check - each entry provides sufficient information</v>
      </c>
      <c r="E20" s="146"/>
    </row>
    <row r="21" spans="1:6" ht="14.1" customHeight="1" x14ac:dyDescent="0.2">
      <c r="B21" s="16"/>
      <c r="C21" s="16"/>
      <c r="D21" s="16"/>
      <c r="E21" s="16"/>
    </row>
    <row r="22" spans="1:6" x14ac:dyDescent="0.2">
      <c r="A22" s="17" t="s">
        <v>154</v>
      </c>
      <c r="B22" s="16"/>
      <c r="C22" s="16"/>
      <c r="D22" s="16"/>
      <c r="E22" s="16"/>
    </row>
    <row r="23" spans="1:6" ht="12.6" customHeight="1" x14ac:dyDescent="0.2">
      <c r="A23" s="19" t="s">
        <v>132</v>
      </c>
      <c r="B23" s="16"/>
      <c r="C23" s="16"/>
      <c r="D23" s="16"/>
      <c r="E23" s="16"/>
    </row>
    <row r="24" spans="1:6" x14ac:dyDescent="0.2">
      <c r="A24" s="19" t="s">
        <v>79</v>
      </c>
      <c r="B24" s="18"/>
      <c r="C24" s="16"/>
      <c r="D24" s="16"/>
      <c r="E24" s="16"/>
      <c r="F24" s="16"/>
    </row>
    <row r="25" spans="1:6" x14ac:dyDescent="0.2">
      <c r="A25" s="19" t="s">
        <v>146</v>
      </c>
      <c r="C25" s="16"/>
      <c r="D25" s="16"/>
      <c r="E25" s="16"/>
      <c r="F25" s="16"/>
    </row>
    <row r="26" spans="1:6" ht="12.75" customHeight="1" x14ac:dyDescent="0.2">
      <c r="A26" s="19" t="s">
        <v>147</v>
      </c>
      <c r="B26" s="24"/>
      <c r="C26" s="21"/>
      <c r="D26" s="21"/>
      <c r="E26" s="21"/>
      <c r="F26" s="21"/>
    </row>
    <row r="27" spans="1:6" x14ac:dyDescent="0.2">
      <c r="B27" s="25"/>
      <c r="C27" s="16"/>
      <c r="D27" s="16"/>
      <c r="E27" s="16"/>
    </row>
    <row r="28" spans="1:6" hidden="1" x14ac:dyDescent="0.2">
      <c r="A28" s="16"/>
      <c r="B28" s="16"/>
      <c r="C28" s="16"/>
      <c r="D28" s="16"/>
    </row>
    <row r="29" spans="1:6" ht="12.75" hidden="1" customHeight="1" x14ac:dyDescent="0.2"/>
    <row r="30" spans="1:6" hidden="1" x14ac:dyDescent="0.2">
      <c r="A30" s="16"/>
      <c r="B30" s="16"/>
      <c r="C30" s="16"/>
      <c r="D30" s="16"/>
      <c r="E30" s="16"/>
    </row>
    <row r="31" spans="1:6" hidden="1" x14ac:dyDescent="0.2">
      <c r="A31" s="16"/>
      <c r="B31" s="16"/>
      <c r="C31" s="16"/>
      <c r="D31" s="16"/>
      <c r="E31" s="16"/>
    </row>
    <row r="32" spans="1:6" hidden="1" x14ac:dyDescent="0.2">
      <c r="A32" s="16"/>
      <c r="B32" s="16"/>
      <c r="C32" s="16"/>
      <c r="D32" s="16"/>
      <c r="E32" s="16"/>
    </row>
    <row r="33" spans="1:5" hidden="1" x14ac:dyDescent="0.2">
      <c r="A33" s="16"/>
      <c r="B33" s="16"/>
      <c r="C33" s="16"/>
      <c r="D33" s="16"/>
      <c r="E33" s="16"/>
    </row>
    <row r="34" spans="1:5" hidden="1" x14ac:dyDescent="0.2">
      <c r="A34" s="16"/>
      <c r="B34" s="16"/>
      <c r="C34" s="16"/>
      <c r="D34" s="16"/>
      <c r="E34" s="16"/>
    </row>
    <row r="35" spans="1:5" x14ac:dyDescent="0.2"/>
    <row r="36" spans="1:5" x14ac:dyDescent="0.2"/>
    <row r="37" spans="1:5" x14ac:dyDescent="0.2"/>
    <row r="38" spans="1:5" x14ac:dyDescent="0.2"/>
    <row r="39" spans="1:5" x14ac:dyDescent="0.2"/>
    <row r="40" spans="1:5" x14ac:dyDescent="0.2"/>
    <row r="41" spans="1:5" x14ac:dyDescent="0.2"/>
    <row r="42" spans="1:5" x14ac:dyDescent="0.2"/>
    <row r="43" spans="1:5" x14ac:dyDescent="0.2"/>
    <row r="44" spans="1:5" x14ac:dyDescent="0.2"/>
  </sheetData>
  <sheetProtection sheet="1" formatCells="0" insertRows="0" deleteRows="0"/>
  <mergeCells count="10">
    <mergeCell ref="D20:E2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9">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8">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09"/>
  <sheetViews>
    <sheetView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47" t="s">
        <v>155</v>
      </c>
      <c r="B1" s="147"/>
      <c r="C1" s="147"/>
      <c r="D1" s="147"/>
      <c r="E1" s="147"/>
      <c r="F1" s="147"/>
    </row>
    <row r="2" spans="1:7" ht="21" customHeight="1" x14ac:dyDescent="0.2">
      <c r="A2" s="3" t="s">
        <v>110</v>
      </c>
      <c r="B2" s="145" t="str">
        <f>'Summary and sign-off'!B2:F2</f>
        <v>Ministry of Defence</v>
      </c>
      <c r="C2" s="145"/>
      <c r="D2" s="145"/>
      <c r="E2" s="145"/>
      <c r="F2" s="145"/>
    </row>
    <row r="3" spans="1:7" ht="31.5" x14ac:dyDescent="0.2">
      <c r="A3" s="3" t="s">
        <v>111</v>
      </c>
      <c r="B3" s="145" t="str">
        <f>'Summary and sign-off'!B3:F3</f>
        <v>Andrew Bridgman</v>
      </c>
      <c r="C3" s="145"/>
      <c r="D3" s="145"/>
      <c r="E3" s="145"/>
      <c r="F3" s="145"/>
    </row>
    <row r="4" spans="1:7" ht="21" customHeight="1" x14ac:dyDescent="0.2">
      <c r="A4" s="3" t="s">
        <v>112</v>
      </c>
      <c r="B4" s="145">
        <f>'Summary and sign-off'!B4:F4</f>
        <v>44743</v>
      </c>
      <c r="C4" s="145"/>
      <c r="D4" s="145"/>
      <c r="E4" s="145"/>
      <c r="F4" s="145"/>
    </row>
    <row r="5" spans="1:7" ht="21" customHeight="1" x14ac:dyDescent="0.2">
      <c r="A5" s="3" t="s">
        <v>113</v>
      </c>
      <c r="B5" s="145">
        <f>'Summary and sign-off'!B5:F5</f>
        <v>45107</v>
      </c>
      <c r="C5" s="145"/>
      <c r="D5" s="145"/>
      <c r="E5" s="145"/>
      <c r="F5" s="145"/>
    </row>
    <row r="6" spans="1:7" ht="21" customHeight="1" x14ac:dyDescent="0.2">
      <c r="A6" s="3" t="s">
        <v>156</v>
      </c>
      <c r="B6" s="142" t="s">
        <v>81</v>
      </c>
      <c r="C6" s="142"/>
      <c r="D6" s="142"/>
      <c r="E6" s="142"/>
      <c r="F6" s="142"/>
    </row>
    <row r="7" spans="1:7" ht="21" customHeight="1" x14ac:dyDescent="0.2">
      <c r="A7" s="3" t="s">
        <v>55</v>
      </c>
      <c r="B7" s="142" t="s">
        <v>83</v>
      </c>
      <c r="C7" s="142"/>
      <c r="D7" s="142"/>
      <c r="E7" s="142"/>
      <c r="F7" s="142"/>
    </row>
    <row r="8" spans="1:7" ht="36" customHeight="1" x14ac:dyDescent="0.2">
      <c r="A8" s="150" t="s">
        <v>157</v>
      </c>
      <c r="B8" s="150"/>
      <c r="C8" s="150"/>
      <c r="D8" s="150"/>
      <c r="E8" s="150"/>
      <c r="F8" s="150"/>
    </row>
    <row r="9" spans="1:7" ht="36" customHeight="1" x14ac:dyDescent="0.2">
      <c r="A9" s="158" t="s">
        <v>158</v>
      </c>
      <c r="B9" s="159"/>
      <c r="C9" s="159"/>
      <c r="D9" s="159"/>
      <c r="E9" s="159"/>
      <c r="F9" s="159"/>
    </row>
    <row r="10" spans="1:7" ht="39" customHeight="1" x14ac:dyDescent="0.2">
      <c r="A10" s="23" t="s">
        <v>118</v>
      </c>
      <c r="B10" s="109" t="s">
        <v>159</v>
      </c>
      <c r="C10" s="109" t="s">
        <v>160</v>
      </c>
      <c r="D10" s="109" t="s">
        <v>161</v>
      </c>
      <c r="E10" s="109" t="s">
        <v>162</v>
      </c>
      <c r="F10" s="109" t="s">
        <v>163</v>
      </c>
    </row>
    <row r="11" spans="1:7" s="2" customFormat="1" ht="25.5" x14ac:dyDescent="0.2">
      <c r="A11" s="114">
        <v>44749</v>
      </c>
      <c r="B11" s="121" t="s">
        <v>193</v>
      </c>
      <c r="C11" s="122" t="s">
        <v>97</v>
      </c>
      <c r="D11" s="121" t="s">
        <v>194</v>
      </c>
      <c r="E11" s="123" t="s">
        <v>95</v>
      </c>
      <c r="F11" s="124"/>
      <c r="G11" s="135"/>
    </row>
    <row r="12" spans="1:7" s="2" customFormat="1" ht="25.5" x14ac:dyDescent="0.2">
      <c r="A12" s="114">
        <v>44774</v>
      </c>
      <c r="B12" s="121" t="s">
        <v>196</v>
      </c>
      <c r="C12" s="122" t="s">
        <v>97</v>
      </c>
      <c r="D12" s="121" t="s">
        <v>197</v>
      </c>
      <c r="E12" s="123" t="s">
        <v>95</v>
      </c>
      <c r="F12" s="124"/>
    </row>
    <row r="13" spans="1:7" s="2" customFormat="1" ht="25.5" x14ac:dyDescent="0.2">
      <c r="A13" s="114">
        <v>44775</v>
      </c>
      <c r="B13" s="121" t="s">
        <v>198</v>
      </c>
      <c r="C13" s="122" t="s">
        <v>97</v>
      </c>
      <c r="D13" s="121" t="s">
        <v>199</v>
      </c>
      <c r="E13" s="123" t="s">
        <v>95</v>
      </c>
      <c r="F13" s="124"/>
    </row>
    <row r="14" spans="1:7" s="2" customFormat="1" x14ac:dyDescent="0.2">
      <c r="A14" s="114">
        <v>44778</v>
      </c>
      <c r="B14" s="121" t="s">
        <v>200</v>
      </c>
      <c r="C14" s="122" t="s">
        <v>97</v>
      </c>
      <c r="D14" s="121" t="s">
        <v>201</v>
      </c>
      <c r="E14" s="123" t="s">
        <v>95</v>
      </c>
      <c r="F14" s="124"/>
    </row>
    <row r="15" spans="1:7" s="2" customFormat="1" ht="25.5" x14ac:dyDescent="0.2">
      <c r="A15" s="114">
        <v>44781</v>
      </c>
      <c r="B15" s="121" t="s">
        <v>202</v>
      </c>
      <c r="C15" s="122" t="s">
        <v>97</v>
      </c>
      <c r="D15" s="121" t="s">
        <v>205</v>
      </c>
      <c r="E15" s="123" t="s">
        <v>95</v>
      </c>
      <c r="F15" s="124"/>
    </row>
    <row r="16" spans="1:7" s="2" customFormat="1" ht="51" x14ac:dyDescent="0.2">
      <c r="A16" s="114">
        <v>44782</v>
      </c>
      <c r="B16" s="121" t="s">
        <v>203</v>
      </c>
      <c r="C16" s="122" t="s">
        <v>97</v>
      </c>
      <c r="D16" s="132" t="s">
        <v>204</v>
      </c>
      <c r="E16" s="123" t="s">
        <v>95</v>
      </c>
      <c r="F16" s="124"/>
    </row>
    <row r="17" spans="1:6" s="2" customFormat="1" ht="38.25" x14ac:dyDescent="0.2">
      <c r="A17" s="114">
        <v>44791</v>
      </c>
      <c r="B17" s="121" t="s">
        <v>353</v>
      </c>
      <c r="C17" s="122" t="s">
        <v>96</v>
      </c>
      <c r="D17" s="121" t="s">
        <v>188</v>
      </c>
      <c r="E17" s="123" t="s">
        <v>95</v>
      </c>
      <c r="F17" s="124"/>
    </row>
    <row r="18" spans="1:6" s="2" customFormat="1" ht="25.5" x14ac:dyDescent="0.2">
      <c r="A18" s="114">
        <v>44805</v>
      </c>
      <c r="B18" s="121" t="s">
        <v>342</v>
      </c>
      <c r="C18" s="122" t="s">
        <v>96</v>
      </c>
      <c r="D18" s="121" t="s">
        <v>343</v>
      </c>
      <c r="E18" s="123" t="s">
        <v>95</v>
      </c>
      <c r="F18" s="124" t="s">
        <v>349</v>
      </c>
    </row>
    <row r="19" spans="1:6" s="2" customFormat="1" ht="25.5" x14ac:dyDescent="0.2">
      <c r="A19" s="114">
        <v>44805</v>
      </c>
      <c r="B19" s="121" t="s">
        <v>344</v>
      </c>
      <c r="C19" s="122" t="s">
        <v>96</v>
      </c>
      <c r="D19" s="121" t="s">
        <v>345</v>
      </c>
      <c r="E19" s="123" t="s">
        <v>91</v>
      </c>
      <c r="F19" s="124"/>
    </row>
    <row r="20" spans="1:6" s="2" customFormat="1" ht="25.5" x14ac:dyDescent="0.2">
      <c r="A20" s="114">
        <v>44811</v>
      </c>
      <c r="B20" s="121" t="s">
        <v>206</v>
      </c>
      <c r="C20" s="122" t="s">
        <v>96</v>
      </c>
      <c r="D20" s="121" t="s">
        <v>207</v>
      </c>
      <c r="E20" s="123" t="s">
        <v>91</v>
      </c>
      <c r="F20" s="124" t="s">
        <v>338</v>
      </c>
    </row>
    <row r="21" spans="1:6" s="2" customFormat="1" ht="25.5" x14ac:dyDescent="0.2">
      <c r="A21" s="114">
        <v>44815</v>
      </c>
      <c r="B21" s="121" t="s">
        <v>279</v>
      </c>
      <c r="C21" s="122" t="s">
        <v>97</v>
      </c>
      <c r="D21" s="121" t="s">
        <v>280</v>
      </c>
      <c r="E21" s="123" t="s">
        <v>95</v>
      </c>
      <c r="F21" s="124"/>
    </row>
    <row r="22" spans="1:6" s="2" customFormat="1" ht="38.25" x14ac:dyDescent="0.2">
      <c r="A22" s="114">
        <v>44818</v>
      </c>
      <c r="B22" s="121" t="s">
        <v>208</v>
      </c>
      <c r="C22" s="122" t="s">
        <v>97</v>
      </c>
      <c r="D22" s="121" t="s">
        <v>310</v>
      </c>
      <c r="E22" s="123" t="s">
        <v>95</v>
      </c>
      <c r="F22" s="124"/>
    </row>
    <row r="23" spans="1:6" s="2" customFormat="1" ht="38.25" x14ac:dyDescent="0.2">
      <c r="A23" s="114">
        <v>44824</v>
      </c>
      <c r="B23" s="121" t="s">
        <v>209</v>
      </c>
      <c r="C23" s="122" t="s">
        <v>97</v>
      </c>
      <c r="D23" s="121" t="s">
        <v>188</v>
      </c>
      <c r="E23" s="123" t="s">
        <v>95</v>
      </c>
      <c r="F23" s="124"/>
    </row>
    <row r="24" spans="1:6" s="2" customFormat="1" ht="25.5" x14ac:dyDescent="0.2">
      <c r="A24" s="114">
        <v>44827</v>
      </c>
      <c r="B24" s="121" t="s">
        <v>189</v>
      </c>
      <c r="C24" s="122" t="s">
        <v>96</v>
      </c>
      <c r="D24" s="121" t="s">
        <v>190</v>
      </c>
      <c r="E24" s="123" t="s">
        <v>91</v>
      </c>
      <c r="F24" s="124" t="s">
        <v>191</v>
      </c>
    </row>
    <row r="25" spans="1:6" s="2" customFormat="1" x14ac:dyDescent="0.2">
      <c r="A25" s="114">
        <v>44829</v>
      </c>
      <c r="B25" s="121" t="s">
        <v>281</v>
      </c>
      <c r="C25" s="122" t="s">
        <v>97</v>
      </c>
      <c r="D25" s="121" t="s">
        <v>282</v>
      </c>
      <c r="E25" s="123" t="s">
        <v>91</v>
      </c>
      <c r="F25" s="124"/>
    </row>
    <row r="26" spans="1:6" s="2" customFormat="1" ht="25.5" x14ac:dyDescent="0.2">
      <c r="A26" s="114">
        <v>44831</v>
      </c>
      <c r="B26" s="121" t="s">
        <v>210</v>
      </c>
      <c r="C26" s="122" t="s">
        <v>97</v>
      </c>
      <c r="D26" s="121" t="s">
        <v>211</v>
      </c>
      <c r="E26" s="123" t="s">
        <v>95</v>
      </c>
      <c r="F26" s="124"/>
    </row>
    <row r="27" spans="1:6" s="2" customFormat="1" ht="25.5" x14ac:dyDescent="0.2">
      <c r="A27" s="114">
        <v>44831</v>
      </c>
      <c r="B27" s="121" t="s">
        <v>353</v>
      </c>
      <c r="C27" s="122" t="s">
        <v>96</v>
      </c>
      <c r="D27" s="121" t="s">
        <v>309</v>
      </c>
      <c r="E27" s="123" t="s">
        <v>95</v>
      </c>
      <c r="F27" s="124" t="s">
        <v>283</v>
      </c>
    </row>
    <row r="28" spans="1:6" s="2" customFormat="1" ht="38.25" x14ac:dyDescent="0.2">
      <c r="A28" s="114">
        <v>44834</v>
      </c>
      <c r="B28" s="121" t="s">
        <v>363</v>
      </c>
      <c r="C28" s="122" t="s">
        <v>96</v>
      </c>
      <c r="D28" s="132" t="s">
        <v>212</v>
      </c>
      <c r="E28" s="123" t="s">
        <v>95</v>
      </c>
      <c r="F28" s="124" t="s">
        <v>339</v>
      </c>
    </row>
    <row r="29" spans="1:6" s="2" customFormat="1" x14ac:dyDescent="0.2">
      <c r="A29" s="114">
        <v>44838</v>
      </c>
      <c r="B29" s="121" t="s">
        <v>228</v>
      </c>
      <c r="C29" s="122" t="s">
        <v>97</v>
      </c>
      <c r="D29" s="121" t="s">
        <v>195</v>
      </c>
      <c r="E29" s="123" t="s">
        <v>95</v>
      </c>
      <c r="F29" s="124"/>
    </row>
    <row r="30" spans="1:6" s="2" customFormat="1" x14ac:dyDescent="0.2">
      <c r="A30" s="114">
        <v>44839</v>
      </c>
      <c r="B30" s="121" t="s">
        <v>229</v>
      </c>
      <c r="C30" s="122" t="s">
        <v>97</v>
      </c>
      <c r="D30" s="121" t="s">
        <v>230</v>
      </c>
      <c r="E30" s="123" t="s">
        <v>95</v>
      </c>
      <c r="F30" s="124"/>
    </row>
    <row r="31" spans="1:6" s="2" customFormat="1" ht="25.5" x14ac:dyDescent="0.2">
      <c r="A31" s="114">
        <v>44842</v>
      </c>
      <c r="B31" s="121" t="s">
        <v>231</v>
      </c>
      <c r="C31" s="122" t="s">
        <v>97</v>
      </c>
      <c r="D31" s="121" t="s">
        <v>232</v>
      </c>
      <c r="E31" s="123" t="s">
        <v>95</v>
      </c>
      <c r="F31" s="124"/>
    </row>
    <row r="32" spans="1:6" s="2" customFormat="1" ht="38.25" x14ac:dyDescent="0.2">
      <c r="A32" s="114">
        <v>44844</v>
      </c>
      <c r="B32" s="121" t="s">
        <v>365</v>
      </c>
      <c r="C32" s="122" t="s">
        <v>96</v>
      </c>
      <c r="D32" s="132" t="s">
        <v>364</v>
      </c>
      <c r="E32" s="123" t="s">
        <v>95</v>
      </c>
      <c r="F32" s="124" t="s">
        <v>340</v>
      </c>
    </row>
    <row r="33" spans="1:6" s="2" customFormat="1" ht="25.5" x14ac:dyDescent="0.2">
      <c r="A33" s="114">
        <v>44847</v>
      </c>
      <c r="B33" s="121" t="s">
        <v>233</v>
      </c>
      <c r="C33" s="122" t="s">
        <v>97</v>
      </c>
      <c r="D33" s="121" t="s">
        <v>234</v>
      </c>
      <c r="E33" s="123" t="s">
        <v>95</v>
      </c>
      <c r="F33" s="124"/>
    </row>
    <row r="34" spans="1:6" s="2" customFormat="1" ht="25.5" x14ac:dyDescent="0.2">
      <c r="A34" s="114">
        <v>44850</v>
      </c>
      <c r="B34" s="121" t="s">
        <v>235</v>
      </c>
      <c r="C34" s="122" t="s">
        <v>96</v>
      </c>
      <c r="D34" s="121" t="s">
        <v>236</v>
      </c>
      <c r="E34" s="123" t="s">
        <v>95</v>
      </c>
      <c r="F34" s="124" t="s">
        <v>338</v>
      </c>
    </row>
    <row r="35" spans="1:6" s="2" customFormat="1" ht="25.5" x14ac:dyDescent="0.2">
      <c r="A35" s="114">
        <v>44851</v>
      </c>
      <c r="B35" s="121" t="s">
        <v>237</v>
      </c>
      <c r="C35" s="122" t="s">
        <v>96</v>
      </c>
      <c r="D35" s="121" t="s">
        <v>236</v>
      </c>
      <c r="E35" s="123" t="s">
        <v>95</v>
      </c>
      <c r="F35" s="124" t="s">
        <v>338</v>
      </c>
    </row>
    <row r="36" spans="1:6" s="2" customFormat="1" ht="25.5" x14ac:dyDescent="0.2">
      <c r="A36" s="114">
        <v>44852</v>
      </c>
      <c r="B36" s="121" t="s">
        <v>253</v>
      </c>
      <c r="C36" s="122" t="s">
        <v>97</v>
      </c>
      <c r="D36" s="121" t="s">
        <v>238</v>
      </c>
      <c r="E36" s="123" t="s">
        <v>95</v>
      </c>
      <c r="F36" s="124"/>
    </row>
    <row r="37" spans="1:6" s="2" customFormat="1" ht="25.5" x14ac:dyDescent="0.2">
      <c r="A37" s="114">
        <v>44852</v>
      </c>
      <c r="B37" s="121" t="s">
        <v>239</v>
      </c>
      <c r="C37" s="122" t="s">
        <v>96</v>
      </c>
      <c r="D37" s="121" t="s">
        <v>240</v>
      </c>
      <c r="E37" s="123" t="s">
        <v>95</v>
      </c>
      <c r="F37" s="124"/>
    </row>
    <row r="38" spans="1:6" s="2" customFormat="1" x14ac:dyDescent="0.2">
      <c r="A38" s="114">
        <v>44852</v>
      </c>
      <c r="B38" s="121" t="s">
        <v>346</v>
      </c>
      <c r="C38" s="122" t="s">
        <v>96</v>
      </c>
      <c r="D38" s="121" t="s">
        <v>347</v>
      </c>
      <c r="E38" s="123" t="s">
        <v>95</v>
      </c>
      <c r="F38" s="124"/>
    </row>
    <row r="39" spans="1:6" s="2" customFormat="1" x14ac:dyDescent="0.2">
      <c r="A39" s="114">
        <v>44853</v>
      </c>
      <c r="B39" s="121" t="s">
        <v>241</v>
      </c>
      <c r="C39" s="122" t="s">
        <v>97</v>
      </c>
      <c r="D39" s="121" t="s">
        <v>242</v>
      </c>
      <c r="E39" s="123" t="s">
        <v>95</v>
      </c>
      <c r="F39" s="124"/>
    </row>
    <row r="40" spans="1:6" s="2" customFormat="1" ht="25.5" x14ac:dyDescent="0.2">
      <c r="A40" s="114">
        <v>44860</v>
      </c>
      <c r="B40" s="121" t="s">
        <v>243</v>
      </c>
      <c r="C40" s="122" t="s">
        <v>97</v>
      </c>
      <c r="D40" s="121" t="s">
        <v>244</v>
      </c>
      <c r="E40" s="123" t="s">
        <v>95</v>
      </c>
      <c r="F40" s="124"/>
    </row>
    <row r="41" spans="1:6" s="2" customFormat="1" ht="38.25" x14ac:dyDescent="0.2">
      <c r="A41" s="114">
        <v>44860</v>
      </c>
      <c r="B41" s="121" t="s">
        <v>245</v>
      </c>
      <c r="C41" s="122" t="s">
        <v>97</v>
      </c>
      <c r="D41" s="121" t="s">
        <v>246</v>
      </c>
      <c r="E41" s="123" t="s">
        <v>95</v>
      </c>
      <c r="F41" s="124"/>
    </row>
    <row r="42" spans="1:6" s="2" customFormat="1" ht="38.25" x14ac:dyDescent="0.2">
      <c r="A42" s="114">
        <v>44888</v>
      </c>
      <c r="B42" s="121" t="s">
        <v>247</v>
      </c>
      <c r="C42" s="122" t="s">
        <v>97</v>
      </c>
      <c r="D42" s="121" t="s">
        <v>248</v>
      </c>
      <c r="E42" s="123" t="s">
        <v>95</v>
      </c>
      <c r="F42" s="124"/>
    </row>
    <row r="43" spans="1:6" s="2" customFormat="1" x14ac:dyDescent="0.2">
      <c r="A43" s="114">
        <v>44907</v>
      </c>
      <c r="B43" s="121" t="s">
        <v>366</v>
      </c>
      <c r="C43" s="122" t="s">
        <v>96</v>
      </c>
      <c r="D43" s="121" t="s">
        <v>348</v>
      </c>
      <c r="E43" s="123" t="s">
        <v>95</v>
      </c>
      <c r="F43" s="124" t="s">
        <v>367</v>
      </c>
    </row>
    <row r="44" spans="1:6" s="2" customFormat="1" ht="25.5" x14ac:dyDescent="0.2">
      <c r="A44" s="114">
        <v>44960</v>
      </c>
      <c r="B44" s="121" t="s">
        <v>311</v>
      </c>
      <c r="C44" s="122" t="s">
        <v>97</v>
      </c>
      <c r="D44" s="121" t="s">
        <v>260</v>
      </c>
      <c r="E44" s="123" t="s">
        <v>95</v>
      </c>
      <c r="F44" s="124"/>
    </row>
    <row r="45" spans="1:6" s="2" customFormat="1" x14ac:dyDescent="0.2">
      <c r="A45" s="114">
        <v>44961</v>
      </c>
      <c r="B45" s="121" t="s">
        <v>312</v>
      </c>
      <c r="C45" s="122" t="s">
        <v>97</v>
      </c>
      <c r="D45" s="121" t="s">
        <v>284</v>
      </c>
      <c r="E45" s="123" t="s">
        <v>95</v>
      </c>
      <c r="F45" s="124"/>
    </row>
    <row r="46" spans="1:6" s="2" customFormat="1" x14ac:dyDescent="0.2">
      <c r="A46" s="114">
        <v>44962</v>
      </c>
      <c r="B46" s="121" t="s">
        <v>261</v>
      </c>
      <c r="C46" s="122" t="s">
        <v>97</v>
      </c>
      <c r="D46" s="121" t="s">
        <v>262</v>
      </c>
      <c r="E46" s="123" t="s">
        <v>95</v>
      </c>
      <c r="F46" s="124"/>
    </row>
    <row r="47" spans="1:6" s="2" customFormat="1" x14ac:dyDescent="0.2">
      <c r="A47" s="114">
        <v>44992</v>
      </c>
      <c r="B47" s="121" t="s">
        <v>270</v>
      </c>
      <c r="C47" s="122" t="s">
        <v>97</v>
      </c>
      <c r="D47" s="121" t="s">
        <v>271</v>
      </c>
      <c r="E47" s="123" t="s">
        <v>95</v>
      </c>
      <c r="F47" s="124"/>
    </row>
    <row r="48" spans="1:6" s="2" customFormat="1" ht="25.5" x14ac:dyDescent="0.2">
      <c r="A48" s="114">
        <v>44994</v>
      </c>
      <c r="B48" s="121" t="s">
        <v>313</v>
      </c>
      <c r="C48" s="122" t="s">
        <v>96</v>
      </c>
      <c r="D48" s="121" t="s">
        <v>272</v>
      </c>
      <c r="E48" s="123" t="s">
        <v>95</v>
      </c>
      <c r="F48" s="124"/>
    </row>
    <row r="49" spans="1:7" s="2" customFormat="1" ht="25.5" x14ac:dyDescent="0.2">
      <c r="A49" s="114">
        <v>45019</v>
      </c>
      <c r="B49" s="121" t="s">
        <v>297</v>
      </c>
      <c r="C49" s="122" t="s">
        <v>97</v>
      </c>
      <c r="D49" s="121" t="s">
        <v>273</v>
      </c>
      <c r="E49" s="123" t="s">
        <v>95</v>
      </c>
      <c r="F49" s="124"/>
    </row>
    <row r="50" spans="1:7" s="2" customFormat="1" x14ac:dyDescent="0.2">
      <c r="A50" s="114">
        <v>45019</v>
      </c>
      <c r="B50" s="121" t="s">
        <v>333</v>
      </c>
      <c r="C50" s="122" t="s">
        <v>96</v>
      </c>
      <c r="D50" s="121" t="s">
        <v>334</v>
      </c>
      <c r="E50" s="123" t="s">
        <v>95</v>
      </c>
      <c r="F50" s="124"/>
      <c r="G50" s="135"/>
    </row>
    <row r="51" spans="1:7" s="2" customFormat="1" ht="25.5" x14ac:dyDescent="0.2">
      <c r="A51" s="114">
        <v>45057</v>
      </c>
      <c r="B51" s="121" t="s">
        <v>359</v>
      </c>
      <c r="C51" s="122" t="s">
        <v>96</v>
      </c>
      <c r="D51" s="121" t="s">
        <v>309</v>
      </c>
      <c r="E51" s="123" t="s">
        <v>95</v>
      </c>
      <c r="F51" s="124" t="s">
        <v>338</v>
      </c>
    </row>
    <row r="52" spans="1:7" s="2" customFormat="1" ht="25.5" x14ac:dyDescent="0.2">
      <c r="A52" s="114">
        <v>45068</v>
      </c>
      <c r="B52" s="121" t="s">
        <v>314</v>
      </c>
      <c r="C52" s="122" t="s">
        <v>97</v>
      </c>
      <c r="D52" s="121" t="s">
        <v>274</v>
      </c>
      <c r="E52" s="123" t="s">
        <v>95</v>
      </c>
      <c r="F52" s="124"/>
    </row>
    <row r="53" spans="1:7" s="2" customFormat="1" x14ac:dyDescent="0.2">
      <c r="A53" s="114">
        <v>45078</v>
      </c>
      <c r="B53" s="121" t="s">
        <v>275</v>
      </c>
      <c r="C53" s="122" t="s">
        <v>97</v>
      </c>
      <c r="D53" s="121" t="s">
        <v>276</v>
      </c>
      <c r="E53" s="123" t="s">
        <v>95</v>
      </c>
      <c r="F53" s="124"/>
    </row>
    <row r="54" spans="1:7" s="2" customFormat="1" ht="38.25" x14ac:dyDescent="0.2">
      <c r="A54" s="114">
        <v>45079</v>
      </c>
      <c r="B54" s="121" t="s">
        <v>277</v>
      </c>
      <c r="C54" s="122" t="s">
        <v>97</v>
      </c>
      <c r="D54" s="121" t="s">
        <v>278</v>
      </c>
      <c r="E54" s="123" t="s">
        <v>95</v>
      </c>
      <c r="F54" s="124"/>
    </row>
    <row r="55" spans="1:7" s="2" customFormat="1" ht="25.5" x14ac:dyDescent="0.2">
      <c r="A55" s="114">
        <v>45086</v>
      </c>
      <c r="B55" s="121" t="s">
        <v>301</v>
      </c>
      <c r="C55" s="122" t="s">
        <v>97</v>
      </c>
      <c r="D55" s="121" t="s">
        <v>194</v>
      </c>
      <c r="E55" s="123" t="s">
        <v>95</v>
      </c>
      <c r="F55" s="124"/>
    </row>
    <row r="56" spans="1:7" s="2" customFormat="1" ht="25.5" x14ac:dyDescent="0.2">
      <c r="A56" s="114">
        <v>45098</v>
      </c>
      <c r="B56" s="121" t="s">
        <v>360</v>
      </c>
      <c r="C56" s="122" t="s">
        <v>96</v>
      </c>
      <c r="D56" s="121" t="s">
        <v>361</v>
      </c>
      <c r="E56" s="123" t="s">
        <v>95</v>
      </c>
      <c r="F56" s="124"/>
    </row>
    <row r="57" spans="1:7" s="2" customFormat="1" ht="38.25" x14ac:dyDescent="0.2">
      <c r="A57" s="114">
        <v>45102</v>
      </c>
      <c r="B57" s="121" t="s">
        <v>302</v>
      </c>
      <c r="C57" s="122" t="s">
        <v>97</v>
      </c>
      <c r="D57" s="121" t="s">
        <v>303</v>
      </c>
      <c r="E57" s="123" t="s">
        <v>95</v>
      </c>
      <c r="F57" s="124"/>
    </row>
    <row r="58" spans="1:7" s="2" customFormat="1" x14ac:dyDescent="0.2">
      <c r="A58" s="114"/>
      <c r="B58" s="121"/>
      <c r="C58" s="122"/>
      <c r="D58" s="121"/>
      <c r="E58" s="123"/>
      <c r="F58" s="124"/>
    </row>
    <row r="59" spans="1:7" s="2" customFormat="1" hidden="1" x14ac:dyDescent="0.2">
      <c r="A59" s="91"/>
      <c r="B59" s="96"/>
      <c r="C59" s="98"/>
      <c r="D59" s="96"/>
      <c r="E59" s="99"/>
      <c r="F59" s="97"/>
    </row>
    <row r="60" spans="1:7" ht="34.5" customHeight="1" x14ac:dyDescent="0.2">
      <c r="A60" s="110" t="s">
        <v>164</v>
      </c>
      <c r="B60" s="111" t="s">
        <v>165</v>
      </c>
      <c r="C60" s="112">
        <f>C61+C62</f>
        <v>47</v>
      </c>
      <c r="D60" s="113" t="str">
        <f>IF(SUBTOTAL(3,C11:C59)=SUBTOTAL(103,C11:C59),'Summary and sign-off'!$A$48,'Summary and sign-off'!$A$49)</f>
        <v>Check - there are no hidden rows with data</v>
      </c>
      <c r="E60" s="146" t="str">
        <f>IF('Summary and sign-off'!F60='Summary and sign-off'!F54,'Summary and sign-off'!A52,'Summary and sign-off'!A50)</f>
        <v>Check - each entry provides sufficient information</v>
      </c>
      <c r="F60" s="146"/>
      <c r="G60" s="2"/>
    </row>
    <row r="61" spans="1:7" ht="25.5" customHeight="1" x14ac:dyDescent="0.25">
      <c r="A61" s="53"/>
      <c r="B61" s="54" t="s">
        <v>96</v>
      </c>
      <c r="C61" s="55">
        <f>COUNTIF(C11:C59,'Summary and sign-off'!A45)</f>
        <v>17</v>
      </c>
      <c r="D61" s="13"/>
      <c r="E61" s="14"/>
      <c r="F61" s="15"/>
    </row>
    <row r="62" spans="1:7" ht="25.5" customHeight="1" x14ac:dyDescent="0.25">
      <c r="A62" s="53"/>
      <c r="B62" s="54" t="s">
        <v>97</v>
      </c>
      <c r="C62" s="55">
        <f>COUNTIF(C11:C59,'Summary and sign-off'!A46)</f>
        <v>30</v>
      </c>
      <c r="D62" s="13"/>
      <c r="E62" s="14"/>
      <c r="F62" s="15"/>
    </row>
    <row r="63" spans="1:7" x14ac:dyDescent="0.2">
      <c r="A63" s="16"/>
      <c r="B63" s="17"/>
      <c r="C63" s="16"/>
      <c r="D63" s="18"/>
      <c r="E63" s="18"/>
      <c r="F63" s="16"/>
    </row>
    <row r="64" spans="1:7" x14ac:dyDescent="0.2">
      <c r="A64" s="17" t="s">
        <v>154</v>
      </c>
      <c r="B64" s="17"/>
      <c r="C64" s="17"/>
      <c r="D64" s="17"/>
      <c r="E64" s="17"/>
      <c r="F64" s="17"/>
    </row>
    <row r="65" spans="1:6" ht="12.6" customHeight="1" x14ac:dyDescent="0.2">
      <c r="A65" s="19" t="s">
        <v>132</v>
      </c>
      <c r="B65" s="16"/>
      <c r="C65" s="16"/>
      <c r="D65" s="16"/>
      <c r="E65" s="16"/>
    </row>
    <row r="66" spans="1:6" x14ac:dyDescent="0.2">
      <c r="A66" s="19" t="s">
        <v>79</v>
      </c>
      <c r="B66" s="18"/>
      <c r="C66" s="16"/>
      <c r="D66" s="16"/>
      <c r="E66" s="16"/>
      <c r="F66" s="16"/>
    </row>
    <row r="67" spans="1:6" x14ac:dyDescent="0.2">
      <c r="A67" s="19" t="s">
        <v>166</v>
      </c>
      <c r="B67" s="20"/>
      <c r="C67" s="20"/>
      <c r="D67" s="20"/>
      <c r="E67" s="20"/>
      <c r="F67" s="20"/>
    </row>
    <row r="68" spans="1:6" ht="12.75" customHeight="1" x14ac:dyDescent="0.2">
      <c r="A68" s="19" t="s">
        <v>167</v>
      </c>
      <c r="B68" s="16"/>
      <c r="C68" s="16"/>
      <c r="D68" s="16"/>
      <c r="E68" s="16"/>
      <c r="F68" s="16"/>
    </row>
    <row r="69" spans="1:6" ht="12.95" customHeight="1" x14ac:dyDescent="0.2">
      <c r="A69" s="19" t="s">
        <v>168</v>
      </c>
      <c r="B69" s="16"/>
      <c r="C69" s="16"/>
      <c r="D69" s="16"/>
      <c r="E69" s="16"/>
      <c r="F69" s="16"/>
    </row>
    <row r="70" spans="1:6" x14ac:dyDescent="0.2">
      <c r="A70" s="19" t="s">
        <v>169</v>
      </c>
      <c r="C70" s="16"/>
      <c r="D70" s="16"/>
      <c r="E70" s="16"/>
      <c r="F70" s="16"/>
    </row>
    <row r="71" spans="1:6" ht="12.75" customHeight="1" x14ac:dyDescent="0.2">
      <c r="A71" s="19" t="s">
        <v>147</v>
      </c>
      <c r="B71" s="19"/>
      <c r="C71" s="21"/>
      <c r="D71" s="21"/>
      <c r="E71" s="21"/>
      <c r="F71" s="21"/>
    </row>
    <row r="72" spans="1:6" ht="12.75" customHeight="1" x14ac:dyDescent="0.2">
      <c r="A72" s="19"/>
      <c r="B72" s="19"/>
      <c r="C72" s="21"/>
      <c r="D72" s="21"/>
      <c r="E72" s="21"/>
      <c r="F72" s="21"/>
    </row>
    <row r="73" spans="1:6" ht="12.75" hidden="1" customHeight="1" x14ac:dyDescent="0.2">
      <c r="A73" s="19"/>
      <c r="B73" s="19"/>
      <c r="C73" s="21"/>
      <c r="D73" s="21"/>
      <c r="E73" s="21"/>
      <c r="F73" s="21"/>
    </row>
    <row r="74" spans="1:6" x14ac:dyDescent="0.2"/>
    <row r="75" spans="1:6" x14ac:dyDescent="0.2"/>
    <row r="76" spans="1:6" hidden="1" x14ac:dyDescent="0.2">
      <c r="A76" s="17"/>
      <c r="B76" s="17"/>
      <c r="C76" s="17"/>
      <c r="D76" s="17"/>
      <c r="E76" s="17"/>
      <c r="F76" s="17"/>
    </row>
    <row r="77" spans="1:6" hidden="1" x14ac:dyDescent="0.2">
      <c r="A77" s="17"/>
      <c r="B77" s="17"/>
      <c r="C77" s="17"/>
      <c r="D77" s="17"/>
      <c r="E77" s="17"/>
      <c r="F77" s="17"/>
    </row>
    <row r="78" spans="1:6" hidden="1" x14ac:dyDescent="0.2">
      <c r="A78" s="17"/>
      <c r="B78" s="17"/>
      <c r="C78" s="17"/>
      <c r="D78" s="17"/>
      <c r="E78" s="17"/>
      <c r="F78" s="17"/>
    </row>
    <row r="79" spans="1:6" hidden="1" x14ac:dyDescent="0.2">
      <c r="A79" s="17"/>
      <c r="B79" s="17"/>
      <c r="C79" s="17"/>
      <c r="D79" s="17"/>
      <c r="E79" s="17"/>
      <c r="F79" s="17"/>
    </row>
    <row r="80" spans="1:6" hidden="1" x14ac:dyDescent="0.2">
      <c r="A80" s="17"/>
      <c r="B80" s="17"/>
      <c r="C80" s="17"/>
      <c r="D80" s="17"/>
      <c r="E80" s="17"/>
      <c r="F80" s="17"/>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sheetData>
  <sheetProtection sheet="1" formatCells="0" insertRows="0" deleteRows="0"/>
  <dataConsolidate/>
  <mergeCells count="10">
    <mergeCell ref="E60:F60"/>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9 A11:A15">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6:A58">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C11:C59</xm:sqref>
        </x14:dataValidation>
        <x14:dataValidation type="list" errorStyle="information" operator="greaterThan" allowBlank="1" showInputMessage="1" prompt="Provide specific $ value if possible">
          <x14:formula1>
            <xm:f>'Summary and sign-off'!$A$39:$A$44</xm:f>
          </x14:formula1>
          <xm:sqref>E11:E59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openxmlformats.org/package/2006/metadata/core-properties"/>
    <ds:schemaRef ds:uri="http://www.w3.org/XML/1998/namespace"/>
    <ds:schemaRef ds:uri="http://purl.org/dc/dcmitype/"/>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12165527-d881-4234-97f9-ee139a3f0c31"/>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Secretary of Defence Expense Disclosure 2022/2023</dc:title>
  <dc:subject/>
  <cp:keywords/>
  <dc:description>Version 7 - for review by SIT - ready 2/10/18</dc:description>
  <cp:revision/>
  <dcterms:created xsi:type="dcterms:W3CDTF">2010-10-17T20:59:02Z</dcterms:created>
  <dcterms:modified xsi:type="dcterms:W3CDTF">2023-07-30T22:00:16Z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